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DieseArbeitsmappe"/>
  <bookViews>
    <workbookView xWindow="0" yWindow="0" windowWidth="28800" windowHeight="13020"/>
  </bookViews>
  <sheets>
    <sheet name="Wasserwerte 2016" sheetId="1" r:id="rId1"/>
    <sheet name="Voreinstellunge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5" i="1" l="1"/>
  <c r="D32" i="1" s="1"/>
  <c r="D34" i="1"/>
  <c r="D24" i="1"/>
  <c r="D33" i="1" s="1"/>
  <c r="D36" i="1" s="1"/>
  <c r="Q36" i="1"/>
  <c r="P36" i="1"/>
  <c r="Q28" i="1"/>
  <c r="Q27" i="1"/>
  <c r="Q26" i="1"/>
  <c r="Q25" i="1"/>
  <c r="P28" i="1"/>
  <c r="P27" i="1"/>
  <c r="P26" i="1"/>
  <c r="P25" i="1"/>
  <c r="D8" i="1" l="1"/>
  <c r="D17" i="1" s="1"/>
  <c r="D19" i="1"/>
  <c r="D18" i="1"/>
  <c r="B35" i="1"/>
  <c r="B34" i="1"/>
  <c r="B32" i="1" s="1"/>
  <c r="B24" i="1"/>
  <c r="B33" i="1" s="1"/>
  <c r="B36" i="1" s="1"/>
  <c r="F4" i="1"/>
  <c r="K26" i="1" s="1"/>
  <c r="F3" i="1"/>
  <c r="K13" i="1" s="1"/>
  <c r="F36" i="1" l="1"/>
  <c r="F27" i="1"/>
  <c r="N27" i="1" s="1"/>
  <c r="K30" i="1"/>
  <c r="D16" i="1"/>
  <c r="K14" i="1"/>
  <c r="F35" i="1"/>
  <c r="F34" i="1"/>
  <c r="F33" i="1"/>
  <c r="F29" i="1"/>
  <c r="N29" i="1" s="1"/>
  <c r="K24" i="1"/>
  <c r="F28" i="1"/>
  <c r="N28" i="1" s="1"/>
  <c r="K25" i="1"/>
  <c r="F24" i="1"/>
  <c r="N24" i="1" s="1"/>
  <c r="N33" i="1" s="1"/>
  <c r="F26" i="1"/>
  <c r="N26" i="1" s="1"/>
  <c r="N34" i="1" s="1"/>
  <c r="F25" i="1"/>
  <c r="N25" i="1" s="1"/>
  <c r="N35" i="1" s="1"/>
  <c r="K29" i="1"/>
  <c r="F32" i="1"/>
  <c r="K28" i="1"/>
  <c r="F31" i="1"/>
  <c r="N31" i="1" s="1"/>
  <c r="K27" i="1"/>
  <c r="F30" i="1"/>
  <c r="N30" i="1" s="1"/>
  <c r="K8" i="1"/>
  <c r="F15" i="1"/>
  <c r="N15" i="1" s="1"/>
  <c r="K12" i="1"/>
  <c r="F14" i="1"/>
  <c r="N14" i="1" s="1"/>
  <c r="F13" i="1"/>
  <c r="N13" i="1" s="1"/>
  <c r="K11" i="1"/>
  <c r="F11" i="1"/>
  <c r="N11" i="1" s="1"/>
  <c r="F10" i="1"/>
  <c r="N10" i="1" s="1"/>
  <c r="N18" i="1" s="1"/>
  <c r="K10" i="1"/>
  <c r="K9" i="1"/>
  <c r="F12" i="1"/>
  <c r="N12" i="1" s="1"/>
  <c r="F9" i="1"/>
  <c r="N9" i="1" s="1"/>
  <c r="N19" i="1" s="1"/>
  <c r="D20" i="1"/>
  <c r="N32" i="1" l="1"/>
  <c r="N36" i="1"/>
  <c r="N16" i="1"/>
  <c r="B19" i="1"/>
  <c r="F19" i="1" s="1"/>
  <c r="B18" i="1"/>
  <c r="B8" i="1"/>
  <c r="F8" i="1" s="1"/>
  <c r="N8" i="1" s="1"/>
  <c r="N17" i="1" s="1"/>
  <c r="N20" i="1" s="1"/>
  <c r="B16" i="1" l="1"/>
  <c r="F16" i="1" s="1"/>
  <c r="F18" i="1"/>
  <c r="B17" i="1"/>
  <c r="B20" i="1" l="1"/>
  <c r="F20" i="1" s="1"/>
  <c r="F17" i="1"/>
</calcChain>
</file>

<file path=xl/sharedStrings.xml><?xml version="1.0" encoding="utf-8"?>
<sst xmlns="http://schemas.openxmlformats.org/spreadsheetml/2006/main" count="271" uniqueCount="61">
  <si>
    <t>Wasser</t>
  </si>
  <si>
    <t>HCO3</t>
  </si>
  <si>
    <t>Sulfat</t>
  </si>
  <si>
    <t>Magnesium</t>
  </si>
  <si>
    <t>Calcium</t>
  </si>
  <si>
    <t>Chlorid</t>
  </si>
  <si>
    <t>Natrium</t>
  </si>
  <si>
    <t>Nitrat</t>
  </si>
  <si>
    <t>mg/l</t>
  </si>
  <si>
    <t>Säurekapazität pH 4,3</t>
  </si>
  <si>
    <t>mmol/l</t>
  </si>
  <si>
    <t>Gesamthärte</t>
  </si>
  <si>
    <t>Karbonathärte</t>
  </si>
  <si>
    <t>Restalkalität</t>
  </si>
  <si>
    <t>° dH</t>
  </si>
  <si>
    <t>Magnesiumhärte</t>
  </si>
  <si>
    <t>Calciumhärte</t>
  </si>
  <si>
    <t>Aufsalzen / Milchsäure</t>
  </si>
  <si>
    <t>CaCl2 x 2H2O</t>
  </si>
  <si>
    <t>CaSO4 x 2H2O</t>
  </si>
  <si>
    <t>MgCl2 x 6H2O</t>
  </si>
  <si>
    <t>MgSO4 x 7H2O</t>
  </si>
  <si>
    <t>NaCl</t>
  </si>
  <si>
    <t>NaHCO3</t>
  </si>
  <si>
    <t>Michsäure (80%)</t>
  </si>
  <si>
    <t>ml/100l</t>
  </si>
  <si>
    <t>Volumen HG</t>
  </si>
  <si>
    <t>Volumen NG</t>
  </si>
  <si>
    <t>l</t>
  </si>
  <si>
    <t>Masse HG</t>
  </si>
  <si>
    <t>Masse NG</t>
  </si>
  <si>
    <t>mg</t>
  </si>
  <si>
    <t>ml</t>
  </si>
  <si>
    <t>nach Aufsalzen / Verschnitt</t>
  </si>
  <si>
    <t>Hauptguss</t>
  </si>
  <si>
    <t>Nachguss</t>
  </si>
  <si>
    <t>Verschnitt</t>
  </si>
  <si>
    <t>Misch-H2O</t>
  </si>
  <si>
    <t xml:space="preserve">min </t>
  </si>
  <si>
    <t>max</t>
  </si>
  <si>
    <t>min</t>
  </si>
  <si>
    <t>Helles Lagerbier, Münchner Helles, American Lager</t>
  </si>
  <si>
    <t>Böhmisches Pilsener</t>
  </si>
  <si>
    <t>Deutsches Pils, Premium Lager</t>
  </si>
  <si>
    <t>Dortmunder Export</t>
  </si>
  <si>
    <t>Märzen, Festbier</t>
  </si>
  <si>
    <t>Helles Bockbier, Maibock, Doppelbock</t>
  </si>
  <si>
    <t>Dunkles Bockbier</t>
  </si>
  <si>
    <t>Helles Ale, Ordinary Bitter</t>
  </si>
  <si>
    <t>Mild Ale, Best Bitter, Scotch Ale</t>
  </si>
  <si>
    <t>Irish Dry Stout, Porter</t>
  </si>
  <si>
    <t>Weizenbier, Weizenbock</t>
  </si>
  <si>
    <t>Wit, Cream Ale, Kölsch</t>
  </si>
  <si>
    <t>American Pale Ale, American IPA</t>
  </si>
  <si>
    <t>Altbier, Extra Special Bitter (ESB), English IPA</t>
  </si>
  <si>
    <t>Extra Stout, Sweet Stout, Oatmeal Stout</t>
  </si>
  <si>
    <t>Belgische Ales, Tripel, Blonde</t>
  </si>
  <si>
    <t>Brown Ale, Strong Scotch Ale, Barleywine</t>
  </si>
  <si>
    <t>Russian Imperial Stout</t>
  </si>
  <si>
    <t>Dunkles Lagerbier, Münchner Dunkel, Schwarzbier, Fränkisch Dunkel</t>
  </si>
  <si>
    <t>Leitungs-H2O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</si>
</sst>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5" fillId="3" borderId="1" applyNumberFormat="0" applyAlignment="0" applyProtection="0"/>
  </cellStyleXfs>
  <cellXfs count="15">
    <xf numFmtId="0" fontId="0" fillId="0" borderId="0" xfId="0"/>
    <xf numFmtId="164" fontId="0" fillId="0" borderId="0" xfId="0" applyNumberFormat="1"/>
    <xf numFmtId="0" fontId="3" fillId="0" borderId="0" xfId="0" applyFont="1"/>
    <xf numFmtId="0" fontId="4" fillId="0" borderId="0" xfId="0" applyFont="1"/>
    <xf numFmtId="2" fontId="0" fillId="0" borderId="0" xfId="0" applyNumberFormat="1"/>
    <xf numFmtId="0" fontId="1" fillId="2" borderId="1" xfId="1"/>
    <xf numFmtId="0" fontId="2" fillId="3" borderId="2" xfId="2"/>
    <xf numFmtId="164" fontId="2" fillId="3" borderId="2" xfId="2" applyNumberFormat="1"/>
    <xf numFmtId="2" fontId="2" fillId="3" borderId="2" xfId="2" applyNumberFormat="1"/>
    <xf numFmtId="0" fontId="0" fillId="0" borderId="0" xfId="0" applyAlignment="1">
      <alignment wrapText="1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164" fontId="5" fillId="3" borderId="1" xfId="3" applyNumberFormat="1"/>
    <xf numFmtId="2" fontId="5" fillId="3" borderId="1" xfId="3" applyNumberFormat="1"/>
    <xf numFmtId="0" fontId="1" fillId="2" borderId="1" xfId="1" applyAlignment="1">
      <alignment horizontal="left" wrapText="1"/>
    </xf>
  </cellXfs>
  <cellStyles count="4">
    <cellStyle name="Ausgabe" xfId="2" builtinId="21"/>
    <cellStyle name="Berechnung" xfId="3" builtinId="22"/>
    <cellStyle name="Eingabe" xfId="1" builtinId="20"/>
    <cellStyle name="Standard" xfId="0" builtinId="0"/>
  </cellStyles>
  <dxfs count="40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R36"/>
  <sheetViews>
    <sheetView tabSelected="1" workbookViewId="0">
      <selection activeCell="I28" sqref="I28"/>
    </sheetView>
  </sheetViews>
  <sheetFormatPr baseColWidth="10" defaultRowHeight="15" x14ac:dyDescent="0.25"/>
  <cols>
    <col min="1" max="1" width="20" bestFit="1" customWidth="1"/>
    <col min="2" max="2" width="12.5703125" bestFit="1" customWidth="1"/>
    <col min="6" max="6" width="12.42578125" customWidth="1"/>
    <col min="8" max="8" width="21.42578125" bestFit="1" customWidth="1"/>
    <col min="9" max="9" width="10.7109375" customWidth="1"/>
    <col min="11" max="11" width="12.85546875" customWidth="1"/>
    <col min="12" max="12" width="10.7109375" customWidth="1"/>
    <col min="13" max="13" width="25.42578125" bestFit="1" customWidth="1"/>
    <col min="14" max="14" width="12.42578125" customWidth="1"/>
    <col min="15" max="15" width="9.85546875" customWidth="1"/>
    <col min="16" max="16" width="12.7109375" customWidth="1"/>
  </cols>
  <sheetData>
    <row r="1" spans="1:18" ht="18.75" x14ac:dyDescent="0.3">
      <c r="A1" s="2" t="s">
        <v>0</v>
      </c>
    </row>
    <row r="3" spans="1:18" x14ac:dyDescent="0.25">
      <c r="A3" t="s">
        <v>26</v>
      </c>
      <c r="B3" s="5">
        <v>15</v>
      </c>
      <c r="C3" t="s">
        <v>28</v>
      </c>
      <c r="D3" s="5">
        <v>5</v>
      </c>
      <c r="E3" t="s">
        <v>28</v>
      </c>
      <c r="F3" s="5">
        <f>B3+D3</f>
        <v>20</v>
      </c>
      <c r="G3" t="s">
        <v>28</v>
      </c>
    </row>
    <row r="4" spans="1:18" x14ac:dyDescent="0.25">
      <c r="A4" t="s">
        <v>27</v>
      </c>
      <c r="B4" s="5">
        <v>15</v>
      </c>
      <c r="C4" t="s">
        <v>28</v>
      </c>
      <c r="D4" s="5">
        <v>5</v>
      </c>
      <c r="E4" t="s">
        <v>28</v>
      </c>
      <c r="F4" s="5">
        <f>B4+D4</f>
        <v>20</v>
      </c>
      <c r="G4" t="s">
        <v>28</v>
      </c>
    </row>
    <row r="6" spans="1:18" s="11" customFormat="1" ht="15.75" x14ac:dyDescent="0.25">
      <c r="A6" s="10" t="s">
        <v>34</v>
      </c>
      <c r="P6" s="14" t="s">
        <v>45</v>
      </c>
      <c r="Q6" s="14"/>
    </row>
    <row r="7" spans="1:18" x14ac:dyDescent="0.25">
      <c r="B7" t="s">
        <v>60</v>
      </c>
      <c r="D7" t="s">
        <v>36</v>
      </c>
      <c r="F7" t="s">
        <v>37</v>
      </c>
      <c r="H7" t="s">
        <v>17</v>
      </c>
      <c r="K7" t="s">
        <v>29</v>
      </c>
      <c r="M7" t="s">
        <v>33</v>
      </c>
      <c r="P7" t="s">
        <v>38</v>
      </c>
      <c r="Q7" t="s">
        <v>39</v>
      </c>
    </row>
    <row r="8" spans="1:18" x14ac:dyDescent="0.25">
      <c r="A8" t="s">
        <v>1</v>
      </c>
      <c r="B8" s="1">
        <f>B15*61</f>
        <v>229.97</v>
      </c>
      <c r="C8" t="s">
        <v>8</v>
      </c>
      <c r="D8" s="1">
        <f>D15*61</f>
        <v>42.516999999999996</v>
      </c>
      <c r="E8" t="s">
        <v>8</v>
      </c>
      <c r="F8" s="12">
        <f t="shared" ref="F8:F20" si="0">(B8*$B$3+D8*$D$3)/$F$3</f>
        <v>183.10675000000001</v>
      </c>
      <c r="G8" t="s">
        <v>8</v>
      </c>
      <c r="H8" t="s">
        <v>19</v>
      </c>
      <c r="I8" s="5">
        <v>0</v>
      </c>
      <c r="J8" t="s">
        <v>8</v>
      </c>
      <c r="K8" s="6">
        <f t="shared" ref="K8:K13" si="1">I8*$F$3</f>
        <v>0</v>
      </c>
      <c r="L8" t="s">
        <v>31</v>
      </c>
      <c r="M8" t="s">
        <v>1</v>
      </c>
      <c r="N8" s="7">
        <f>F8+0.72634*I13</f>
        <v>183.10675000000001</v>
      </c>
      <c r="O8" t="s">
        <v>8</v>
      </c>
      <c r="Q8" s="1"/>
      <c r="R8" t="s">
        <v>8</v>
      </c>
    </row>
    <row r="9" spans="1:18" x14ac:dyDescent="0.25">
      <c r="A9" t="s">
        <v>4</v>
      </c>
      <c r="B9">
        <v>85.8</v>
      </c>
      <c r="C9" t="s">
        <v>8</v>
      </c>
      <c r="D9" s="1">
        <v>18.7</v>
      </c>
      <c r="E9" t="s">
        <v>8</v>
      </c>
      <c r="F9" s="12">
        <f t="shared" si="0"/>
        <v>69.025000000000006</v>
      </c>
      <c r="G9" t="s">
        <v>8</v>
      </c>
      <c r="H9" t="s">
        <v>18</v>
      </c>
      <c r="I9" s="5">
        <v>20</v>
      </c>
      <c r="J9" t="s">
        <v>8</v>
      </c>
      <c r="K9" s="6">
        <f t="shared" si="1"/>
        <v>400</v>
      </c>
      <c r="L9" t="s">
        <v>31</v>
      </c>
      <c r="M9" t="s">
        <v>4</v>
      </c>
      <c r="N9" s="7">
        <f>F9+I8*0.23278+0.2726*I9</f>
        <v>74.477000000000004</v>
      </c>
      <c r="O9" t="s">
        <v>8</v>
      </c>
      <c r="P9" s="1">
        <v>50</v>
      </c>
      <c r="Q9" s="1">
        <v>75</v>
      </c>
      <c r="R9" t="s">
        <v>8</v>
      </c>
    </row>
    <row r="10" spans="1:18" x14ac:dyDescent="0.25">
      <c r="A10" t="s">
        <v>3</v>
      </c>
      <c r="B10" s="1">
        <v>13</v>
      </c>
      <c r="C10" t="s">
        <v>8</v>
      </c>
      <c r="D10">
        <v>4.6399999999999997</v>
      </c>
      <c r="E10" t="s">
        <v>8</v>
      </c>
      <c r="F10" s="12">
        <f t="shared" si="0"/>
        <v>10.91</v>
      </c>
      <c r="G10" t="s">
        <v>8</v>
      </c>
      <c r="H10" t="s">
        <v>20</v>
      </c>
      <c r="I10" s="5">
        <v>40</v>
      </c>
      <c r="J10" t="s">
        <v>8</v>
      </c>
      <c r="K10" s="6">
        <f t="shared" si="1"/>
        <v>800</v>
      </c>
      <c r="L10" t="s">
        <v>31</v>
      </c>
      <c r="M10" t="s">
        <v>3</v>
      </c>
      <c r="N10" s="7">
        <f>F10+0.11953*I10+0.09859*I11</f>
        <v>15.6912</v>
      </c>
      <c r="O10" t="s">
        <v>8</v>
      </c>
      <c r="P10" s="1">
        <v>0</v>
      </c>
      <c r="Q10" s="1">
        <v>25</v>
      </c>
      <c r="R10" t="s">
        <v>8</v>
      </c>
    </row>
    <row r="11" spans="1:18" x14ac:dyDescent="0.25">
      <c r="A11" t="s">
        <v>2</v>
      </c>
      <c r="B11" s="1">
        <v>66</v>
      </c>
      <c r="C11" t="s">
        <v>8</v>
      </c>
      <c r="D11" s="1">
        <v>11</v>
      </c>
      <c r="E11" t="s">
        <v>8</v>
      </c>
      <c r="F11" s="12">
        <f t="shared" si="0"/>
        <v>52.25</v>
      </c>
      <c r="G11" t="s">
        <v>8</v>
      </c>
      <c r="H11" t="s">
        <v>21</v>
      </c>
      <c r="I11" s="5">
        <v>0</v>
      </c>
      <c r="J11" t="s">
        <v>8</v>
      </c>
      <c r="K11" s="6">
        <f t="shared" si="1"/>
        <v>0</v>
      </c>
      <c r="L11" t="s">
        <v>31</v>
      </c>
      <c r="M11" t="s">
        <v>2</v>
      </c>
      <c r="N11" s="7">
        <f>F11+0.55793*I8+0.38973*I11</f>
        <v>52.25</v>
      </c>
      <c r="O11" t="s">
        <v>8</v>
      </c>
      <c r="P11" s="1">
        <v>0</v>
      </c>
      <c r="Q11" s="1">
        <v>100</v>
      </c>
      <c r="R11" t="s">
        <v>8</v>
      </c>
    </row>
    <row r="12" spans="1:18" x14ac:dyDescent="0.25">
      <c r="A12" t="s">
        <v>5</v>
      </c>
      <c r="B12">
        <v>41.9</v>
      </c>
      <c r="C12" t="s">
        <v>8</v>
      </c>
      <c r="D12" s="1">
        <v>13.9</v>
      </c>
      <c r="E12" t="s">
        <v>8</v>
      </c>
      <c r="F12" s="12">
        <f t="shared" si="0"/>
        <v>34.9</v>
      </c>
      <c r="G12" t="s">
        <v>8</v>
      </c>
      <c r="H12" t="s">
        <v>22</v>
      </c>
      <c r="I12" s="5">
        <v>0</v>
      </c>
      <c r="J12" t="s">
        <v>8</v>
      </c>
      <c r="K12" s="6">
        <f t="shared" si="1"/>
        <v>0</v>
      </c>
      <c r="L12" t="s">
        <v>31</v>
      </c>
      <c r="M12" t="s">
        <v>5</v>
      </c>
      <c r="N12" s="7">
        <f>F12+0.48228*I9+0.17439*I10+0.60666*I12</f>
        <v>51.5212</v>
      </c>
      <c r="O12" t="s">
        <v>8</v>
      </c>
      <c r="P12" s="1">
        <v>50</v>
      </c>
      <c r="Q12" s="1">
        <v>150</v>
      </c>
      <c r="R12" t="s">
        <v>8</v>
      </c>
    </row>
    <row r="13" spans="1:18" x14ac:dyDescent="0.25">
      <c r="A13" t="s">
        <v>6</v>
      </c>
      <c r="B13">
        <v>26.4</v>
      </c>
      <c r="C13" t="s">
        <v>8</v>
      </c>
      <c r="D13">
        <v>7.41</v>
      </c>
      <c r="E13" t="s">
        <v>8</v>
      </c>
      <c r="F13" s="12">
        <f t="shared" si="0"/>
        <v>21.6525</v>
      </c>
      <c r="G13" t="s">
        <v>8</v>
      </c>
      <c r="H13" t="s">
        <v>23</v>
      </c>
      <c r="I13" s="5">
        <v>0</v>
      </c>
      <c r="J13" t="s">
        <v>8</v>
      </c>
      <c r="K13" s="6">
        <f t="shared" si="1"/>
        <v>0</v>
      </c>
      <c r="L13" t="s">
        <v>31</v>
      </c>
      <c r="M13" t="s">
        <v>6</v>
      </c>
      <c r="N13" s="7">
        <f>F13+0.39339*I12+0.27366*I13</f>
        <v>21.6525</v>
      </c>
      <c r="O13" t="s">
        <v>8</v>
      </c>
      <c r="Q13" s="1"/>
      <c r="R13" t="s">
        <v>8</v>
      </c>
    </row>
    <row r="14" spans="1:18" x14ac:dyDescent="0.25">
      <c r="A14" t="s">
        <v>7</v>
      </c>
      <c r="B14" s="1">
        <v>4</v>
      </c>
      <c r="C14" t="s">
        <v>8</v>
      </c>
      <c r="D14" s="1">
        <v>12.4</v>
      </c>
      <c r="E14" t="s">
        <v>8</v>
      </c>
      <c r="F14" s="12">
        <f t="shared" si="0"/>
        <v>6.1</v>
      </c>
      <c r="G14" t="s">
        <v>8</v>
      </c>
      <c r="H14" t="s">
        <v>24</v>
      </c>
      <c r="I14" s="5">
        <v>9</v>
      </c>
      <c r="J14" t="s">
        <v>25</v>
      </c>
      <c r="K14" s="6">
        <f>I14*$F$3/100</f>
        <v>1.8</v>
      </c>
      <c r="L14" t="s">
        <v>32</v>
      </c>
      <c r="M14" t="s">
        <v>7</v>
      </c>
      <c r="N14" s="7">
        <f>F14</f>
        <v>6.1</v>
      </c>
      <c r="O14" t="s">
        <v>8</v>
      </c>
      <c r="Q14" s="1"/>
      <c r="R14" t="s">
        <v>8</v>
      </c>
    </row>
    <row r="15" spans="1:18" x14ac:dyDescent="0.25">
      <c r="A15" t="s">
        <v>9</v>
      </c>
      <c r="B15">
        <v>3.77</v>
      </c>
      <c r="C15" t="s">
        <v>10</v>
      </c>
      <c r="D15" s="1">
        <v>0.69699999999999995</v>
      </c>
      <c r="E15" t="s">
        <v>10</v>
      </c>
      <c r="F15" s="13">
        <f t="shared" si="0"/>
        <v>3.0017499999999999</v>
      </c>
      <c r="G15" t="s">
        <v>10</v>
      </c>
      <c r="M15" t="s">
        <v>9</v>
      </c>
      <c r="N15" s="8">
        <f>F15</f>
        <v>3.0017499999999999</v>
      </c>
      <c r="O15" t="s">
        <v>10</v>
      </c>
      <c r="Q15" s="4"/>
      <c r="R15" t="s">
        <v>10</v>
      </c>
    </row>
    <row r="16" spans="1:18" x14ac:dyDescent="0.25">
      <c r="A16" t="s">
        <v>11</v>
      </c>
      <c r="B16" s="1">
        <f>B18+B19</f>
        <v>15.0121984277582</v>
      </c>
      <c r="C16" t="s">
        <v>14</v>
      </c>
      <c r="D16" s="1">
        <f>D18+D19</f>
        <v>3.688172043010753</v>
      </c>
      <c r="E16" t="s">
        <v>14</v>
      </c>
      <c r="F16" s="12">
        <f t="shared" si="0"/>
        <v>12.181191831571338</v>
      </c>
      <c r="G16" t="s">
        <v>14</v>
      </c>
      <c r="M16" t="s">
        <v>11</v>
      </c>
      <c r="N16" s="7">
        <f>N18+N19</f>
        <v>14.046436251920124</v>
      </c>
      <c r="O16" t="s">
        <v>14</v>
      </c>
      <c r="P16" s="1"/>
      <c r="Q16" s="1"/>
      <c r="R16" t="s">
        <v>14</v>
      </c>
    </row>
    <row r="17" spans="1:18" x14ac:dyDescent="0.25">
      <c r="A17" t="s">
        <v>12</v>
      </c>
      <c r="B17" s="1">
        <f>B8/61*2.8</f>
        <v>10.555999999999999</v>
      </c>
      <c r="C17" t="s">
        <v>14</v>
      </c>
      <c r="D17" s="1">
        <f>D8/61*2.8</f>
        <v>1.9515999999999998</v>
      </c>
      <c r="E17" t="s">
        <v>14</v>
      </c>
      <c r="F17" s="12">
        <f t="shared" si="0"/>
        <v>8.4048999999999996</v>
      </c>
      <c r="G17" t="s">
        <v>14</v>
      </c>
      <c r="M17" t="s">
        <v>12</v>
      </c>
      <c r="N17" s="7">
        <f>N8/61*2.8</f>
        <v>8.4048999999999996</v>
      </c>
      <c r="O17" t="s">
        <v>14</v>
      </c>
      <c r="P17" s="1"/>
      <c r="Q17" s="1"/>
      <c r="R17" t="s">
        <v>14</v>
      </c>
    </row>
    <row r="18" spans="1:18" x14ac:dyDescent="0.25">
      <c r="A18" t="s">
        <v>15</v>
      </c>
      <c r="B18" s="1">
        <f>B10/4.34</f>
        <v>2.9953917050691246</v>
      </c>
      <c r="C18" t="s">
        <v>14</v>
      </c>
      <c r="D18" s="1">
        <f>D10/4.34</f>
        <v>1.0691244239631337</v>
      </c>
      <c r="E18" t="s">
        <v>14</v>
      </c>
      <c r="F18" s="12">
        <f t="shared" si="0"/>
        <v>2.5138248847926268</v>
      </c>
      <c r="G18" t="s">
        <v>14</v>
      </c>
      <c r="M18" t="s">
        <v>15</v>
      </c>
      <c r="N18" s="7">
        <f>N10/4.34</f>
        <v>3.6154838709677422</v>
      </c>
      <c r="O18" t="s">
        <v>14</v>
      </c>
      <c r="P18" s="1"/>
      <c r="Q18" s="1"/>
      <c r="R18" t="s">
        <v>14</v>
      </c>
    </row>
    <row r="19" spans="1:18" x14ac:dyDescent="0.25">
      <c r="A19" t="s">
        <v>16</v>
      </c>
      <c r="B19" s="1">
        <f>B9/7.14</f>
        <v>12.016806722689076</v>
      </c>
      <c r="C19" t="s">
        <v>14</v>
      </c>
      <c r="D19" s="1">
        <f>D9/7.14</f>
        <v>2.6190476190476191</v>
      </c>
      <c r="E19" t="s">
        <v>14</v>
      </c>
      <c r="F19" s="12">
        <f t="shared" si="0"/>
        <v>9.6673669467787118</v>
      </c>
      <c r="G19" t="s">
        <v>14</v>
      </c>
      <c r="M19" t="s">
        <v>16</v>
      </c>
      <c r="N19" s="7">
        <f>N9/7.14</f>
        <v>10.430952380952382</v>
      </c>
      <c r="O19" t="s">
        <v>14</v>
      </c>
      <c r="P19" s="1"/>
      <c r="Q19" s="1"/>
      <c r="R19" t="s">
        <v>14</v>
      </c>
    </row>
    <row r="20" spans="1:18" x14ac:dyDescent="0.25">
      <c r="A20" t="s">
        <v>13</v>
      </c>
      <c r="B20" s="1">
        <f>B17-B19/3.5-B18/7</f>
        <v>6.694713549936103</v>
      </c>
      <c r="C20" t="s">
        <v>14</v>
      </c>
      <c r="D20" s="1">
        <f>D17-D19/3.5-D18/7</f>
        <v>1.0505686197059465</v>
      </c>
      <c r="E20" t="s">
        <v>14</v>
      </c>
      <c r="F20" s="12">
        <f t="shared" si="0"/>
        <v>5.2836773173785643</v>
      </c>
      <c r="G20" t="s">
        <v>14</v>
      </c>
      <c r="M20" t="s">
        <v>13</v>
      </c>
      <c r="N20" s="7">
        <f>N17-N19/3.5-N18/7-I14/3.32</f>
        <v>2.1972868218099508</v>
      </c>
      <c r="O20" t="s">
        <v>14</v>
      </c>
      <c r="P20" s="1">
        <v>0</v>
      </c>
      <c r="Q20" s="1">
        <v>5</v>
      </c>
      <c r="R20" t="s">
        <v>14</v>
      </c>
    </row>
    <row r="22" spans="1:18" ht="15.75" x14ac:dyDescent="0.25">
      <c r="A22" s="3" t="s">
        <v>35</v>
      </c>
    </row>
    <row r="23" spans="1:18" x14ac:dyDescent="0.25">
      <c r="B23" t="s">
        <v>60</v>
      </c>
      <c r="D23" t="s">
        <v>36</v>
      </c>
      <c r="F23" t="s">
        <v>37</v>
      </c>
      <c r="H23" t="s">
        <v>17</v>
      </c>
      <c r="K23" t="s">
        <v>30</v>
      </c>
      <c r="M23" t="s">
        <v>33</v>
      </c>
      <c r="P23" t="s">
        <v>40</v>
      </c>
      <c r="Q23" t="s">
        <v>39</v>
      </c>
    </row>
    <row r="24" spans="1:18" x14ac:dyDescent="0.25">
      <c r="A24" t="s">
        <v>1</v>
      </c>
      <c r="B24" s="1">
        <f>B31*61</f>
        <v>229.97</v>
      </c>
      <c r="C24" t="s">
        <v>8</v>
      </c>
      <c r="D24" s="1">
        <f>D31*61</f>
        <v>42.516999999999996</v>
      </c>
      <c r="E24" t="s">
        <v>8</v>
      </c>
      <c r="F24" s="12">
        <f t="shared" ref="F24:F36" si="2">(B24*$B$4+D24*$D$4)/$F$4</f>
        <v>183.10675000000001</v>
      </c>
      <c r="G24" t="s">
        <v>8</v>
      </c>
      <c r="H24" t="s">
        <v>19</v>
      </c>
      <c r="I24" s="5">
        <v>0</v>
      </c>
      <c r="J24" t="s">
        <v>8</v>
      </c>
      <c r="K24" s="6">
        <f t="shared" ref="K24:K29" si="3">I24*$F$4</f>
        <v>0</v>
      </c>
      <c r="L24" t="s">
        <v>31</v>
      </c>
      <c r="M24" t="s">
        <v>1</v>
      </c>
      <c r="N24" s="7">
        <f>F24+0.72634*I29</f>
        <v>183.10675000000001</v>
      </c>
      <c r="O24" t="s">
        <v>8</v>
      </c>
      <c r="Q24" s="1"/>
      <c r="R24" t="s">
        <v>8</v>
      </c>
    </row>
    <row r="25" spans="1:18" x14ac:dyDescent="0.25">
      <c r="A25" t="s">
        <v>4</v>
      </c>
      <c r="B25">
        <v>85.8</v>
      </c>
      <c r="C25" t="s">
        <v>8</v>
      </c>
      <c r="D25" s="1">
        <v>18.7</v>
      </c>
      <c r="E25" t="s">
        <v>8</v>
      </c>
      <c r="F25" s="12">
        <f t="shared" si="2"/>
        <v>69.025000000000006</v>
      </c>
      <c r="G25" t="s">
        <v>8</v>
      </c>
      <c r="H25" t="s">
        <v>18</v>
      </c>
      <c r="I25" s="5">
        <v>0</v>
      </c>
      <c r="J25" t="s">
        <v>8</v>
      </c>
      <c r="K25" s="6">
        <f t="shared" si="3"/>
        <v>0</v>
      </c>
      <c r="L25" t="s">
        <v>31</v>
      </c>
      <c r="M25" t="s">
        <v>4</v>
      </c>
      <c r="N25" s="7">
        <f>F25+I24*0.23278+0.2726*I25</f>
        <v>69.025000000000006</v>
      </c>
      <c r="O25" t="s">
        <v>8</v>
      </c>
      <c r="P25" s="1">
        <f t="shared" ref="P25:Q28" si="4">P9</f>
        <v>50</v>
      </c>
      <c r="Q25" s="1">
        <f t="shared" si="4"/>
        <v>75</v>
      </c>
      <c r="R25" t="s">
        <v>8</v>
      </c>
    </row>
    <row r="26" spans="1:18" x14ac:dyDescent="0.25">
      <c r="A26" t="s">
        <v>3</v>
      </c>
      <c r="B26" s="1">
        <v>13</v>
      </c>
      <c r="C26" t="s">
        <v>8</v>
      </c>
      <c r="D26">
        <v>4.6399999999999997</v>
      </c>
      <c r="E26" t="s">
        <v>8</v>
      </c>
      <c r="F26" s="12">
        <f t="shared" si="2"/>
        <v>10.91</v>
      </c>
      <c r="G26" t="s">
        <v>8</v>
      </c>
      <c r="H26" t="s">
        <v>20</v>
      </c>
      <c r="I26" s="5">
        <v>0</v>
      </c>
      <c r="J26" t="s">
        <v>8</v>
      </c>
      <c r="K26" s="6">
        <f t="shared" si="3"/>
        <v>0</v>
      </c>
      <c r="L26" t="s">
        <v>31</v>
      </c>
      <c r="M26" t="s">
        <v>3</v>
      </c>
      <c r="N26" s="7">
        <f>F26+0.11953*I26+0.09859*I27</f>
        <v>10.91</v>
      </c>
      <c r="O26" t="s">
        <v>8</v>
      </c>
      <c r="P26" s="1">
        <f t="shared" si="4"/>
        <v>0</v>
      </c>
      <c r="Q26" s="1">
        <f t="shared" si="4"/>
        <v>25</v>
      </c>
      <c r="R26" t="s">
        <v>8</v>
      </c>
    </row>
    <row r="27" spans="1:18" x14ac:dyDescent="0.25">
      <c r="A27" t="s">
        <v>2</v>
      </c>
      <c r="B27" s="1">
        <v>66</v>
      </c>
      <c r="C27" t="s">
        <v>8</v>
      </c>
      <c r="D27" s="1">
        <v>11</v>
      </c>
      <c r="E27" t="s">
        <v>8</v>
      </c>
      <c r="F27" s="12">
        <f t="shared" si="2"/>
        <v>52.25</v>
      </c>
      <c r="G27" t="s">
        <v>8</v>
      </c>
      <c r="H27" t="s">
        <v>21</v>
      </c>
      <c r="I27" s="5">
        <v>0</v>
      </c>
      <c r="J27" t="s">
        <v>8</v>
      </c>
      <c r="K27" s="6">
        <f t="shared" si="3"/>
        <v>0</v>
      </c>
      <c r="L27" t="s">
        <v>31</v>
      </c>
      <c r="M27" t="s">
        <v>2</v>
      </c>
      <c r="N27" s="7">
        <f>F27+0.55793*I24+0.38973*I27</f>
        <v>52.25</v>
      </c>
      <c r="O27" t="s">
        <v>8</v>
      </c>
      <c r="P27" s="1">
        <f t="shared" si="4"/>
        <v>0</v>
      </c>
      <c r="Q27" s="1">
        <f t="shared" si="4"/>
        <v>100</v>
      </c>
      <c r="R27" t="s">
        <v>8</v>
      </c>
    </row>
    <row r="28" spans="1:18" x14ac:dyDescent="0.25">
      <c r="A28" t="s">
        <v>5</v>
      </c>
      <c r="B28">
        <v>41.9</v>
      </c>
      <c r="C28" t="s">
        <v>8</v>
      </c>
      <c r="D28" s="1">
        <v>13.9</v>
      </c>
      <c r="E28" t="s">
        <v>8</v>
      </c>
      <c r="F28" s="12">
        <f t="shared" si="2"/>
        <v>34.9</v>
      </c>
      <c r="G28" t="s">
        <v>8</v>
      </c>
      <c r="H28" t="s">
        <v>22</v>
      </c>
      <c r="I28" s="5">
        <v>30</v>
      </c>
      <c r="J28" t="s">
        <v>8</v>
      </c>
      <c r="K28" s="6">
        <f t="shared" si="3"/>
        <v>600</v>
      </c>
      <c r="L28" t="s">
        <v>31</v>
      </c>
      <c r="M28" t="s">
        <v>5</v>
      </c>
      <c r="N28" s="7">
        <f>F28+0.48228*I25+0.17439*I26+0.60666*I28</f>
        <v>53.099800000000002</v>
      </c>
      <c r="O28" t="s">
        <v>8</v>
      </c>
      <c r="P28" s="1">
        <f t="shared" si="4"/>
        <v>50</v>
      </c>
      <c r="Q28" s="1">
        <f t="shared" si="4"/>
        <v>150</v>
      </c>
      <c r="R28" t="s">
        <v>8</v>
      </c>
    </row>
    <row r="29" spans="1:18" x14ac:dyDescent="0.25">
      <c r="A29" t="s">
        <v>6</v>
      </c>
      <c r="B29">
        <v>26.4</v>
      </c>
      <c r="C29" t="s">
        <v>8</v>
      </c>
      <c r="D29">
        <v>7.41</v>
      </c>
      <c r="E29" t="s">
        <v>8</v>
      </c>
      <c r="F29" s="12">
        <f t="shared" si="2"/>
        <v>21.6525</v>
      </c>
      <c r="G29" t="s">
        <v>8</v>
      </c>
      <c r="H29" t="s">
        <v>23</v>
      </c>
      <c r="I29" s="5">
        <v>0</v>
      </c>
      <c r="J29" t="s">
        <v>8</v>
      </c>
      <c r="K29" s="6">
        <f t="shared" si="3"/>
        <v>0</v>
      </c>
      <c r="L29" t="s">
        <v>31</v>
      </c>
      <c r="M29" t="s">
        <v>6</v>
      </c>
      <c r="N29" s="7">
        <f>F29+0.39339*I28+0.27366*I29</f>
        <v>33.4542</v>
      </c>
      <c r="O29" t="s">
        <v>8</v>
      </c>
      <c r="Q29" s="1"/>
      <c r="R29" t="s">
        <v>8</v>
      </c>
    </row>
    <row r="30" spans="1:18" x14ac:dyDescent="0.25">
      <c r="A30" t="s">
        <v>7</v>
      </c>
      <c r="B30" s="1">
        <v>4</v>
      </c>
      <c r="C30" t="s">
        <v>8</v>
      </c>
      <c r="D30" s="1">
        <v>12.4</v>
      </c>
      <c r="E30" t="s">
        <v>8</v>
      </c>
      <c r="F30" s="12">
        <f t="shared" si="2"/>
        <v>6.1</v>
      </c>
      <c r="G30" t="s">
        <v>8</v>
      </c>
      <c r="H30" t="s">
        <v>24</v>
      </c>
      <c r="I30" s="5">
        <v>10</v>
      </c>
      <c r="J30" t="s">
        <v>25</v>
      </c>
      <c r="K30" s="6">
        <f>I30*$F$4/100</f>
        <v>2</v>
      </c>
      <c r="L30" t="s">
        <v>32</v>
      </c>
      <c r="M30" t="s">
        <v>7</v>
      </c>
      <c r="N30" s="7">
        <f>F30</f>
        <v>6.1</v>
      </c>
      <c r="O30" t="s">
        <v>8</v>
      </c>
      <c r="Q30" s="1"/>
      <c r="R30" t="s">
        <v>8</v>
      </c>
    </row>
    <row r="31" spans="1:18" x14ac:dyDescent="0.25">
      <c r="A31" t="s">
        <v>9</v>
      </c>
      <c r="B31">
        <v>3.77</v>
      </c>
      <c r="C31" t="s">
        <v>10</v>
      </c>
      <c r="D31" s="1">
        <v>0.69699999999999995</v>
      </c>
      <c r="E31" t="s">
        <v>10</v>
      </c>
      <c r="F31" s="12">
        <f t="shared" si="2"/>
        <v>3.0017499999999999</v>
      </c>
      <c r="G31" t="s">
        <v>10</v>
      </c>
      <c r="M31" t="s">
        <v>9</v>
      </c>
      <c r="N31" s="8">
        <f>F31</f>
        <v>3.0017499999999999</v>
      </c>
      <c r="O31" t="s">
        <v>10</v>
      </c>
      <c r="Q31" s="4"/>
      <c r="R31" t="s">
        <v>10</v>
      </c>
    </row>
    <row r="32" spans="1:18" x14ac:dyDescent="0.25">
      <c r="A32" t="s">
        <v>11</v>
      </c>
      <c r="B32" s="1">
        <f>B34+B35</f>
        <v>15.0121984277582</v>
      </c>
      <c r="C32" t="s">
        <v>14</v>
      </c>
      <c r="D32" s="1">
        <f>D34+D35</f>
        <v>3.688172043010753</v>
      </c>
      <c r="E32" t="s">
        <v>14</v>
      </c>
      <c r="F32" s="12">
        <f t="shared" si="2"/>
        <v>12.181191831571338</v>
      </c>
      <c r="G32" t="s">
        <v>14</v>
      </c>
      <c r="M32" t="s">
        <v>11</v>
      </c>
      <c r="N32" s="7">
        <f>N34+N35</f>
        <v>12.18119183157134</v>
      </c>
      <c r="O32" t="s">
        <v>14</v>
      </c>
      <c r="P32" s="1"/>
      <c r="Q32" s="1"/>
      <c r="R32" t="s">
        <v>14</v>
      </c>
    </row>
    <row r="33" spans="1:18" x14ac:dyDescent="0.25">
      <c r="A33" t="s">
        <v>12</v>
      </c>
      <c r="B33" s="1">
        <f>B24/61*2.8</f>
        <v>10.555999999999999</v>
      </c>
      <c r="C33" t="s">
        <v>14</v>
      </c>
      <c r="D33" s="1">
        <f>D24/61*2.8</f>
        <v>1.9515999999999998</v>
      </c>
      <c r="E33" t="s">
        <v>14</v>
      </c>
      <c r="F33" s="12">
        <f t="shared" si="2"/>
        <v>8.4048999999999996</v>
      </c>
      <c r="G33" t="s">
        <v>14</v>
      </c>
      <c r="M33" t="s">
        <v>12</v>
      </c>
      <c r="N33" s="7">
        <f>N24/61*2.8</f>
        <v>8.4048999999999996</v>
      </c>
      <c r="O33" t="s">
        <v>14</v>
      </c>
      <c r="P33" s="1"/>
      <c r="Q33" s="1"/>
      <c r="R33" t="s">
        <v>14</v>
      </c>
    </row>
    <row r="34" spans="1:18" x14ac:dyDescent="0.25">
      <c r="A34" t="s">
        <v>15</v>
      </c>
      <c r="B34" s="1">
        <f>B26/4.34</f>
        <v>2.9953917050691246</v>
      </c>
      <c r="C34" t="s">
        <v>14</v>
      </c>
      <c r="D34" s="1">
        <f>D26/4.34</f>
        <v>1.0691244239631337</v>
      </c>
      <c r="E34" t="s">
        <v>14</v>
      </c>
      <c r="F34" s="12">
        <f t="shared" si="2"/>
        <v>2.5138248847926268</v>
      </c>
      <c r="G34" t="s">
        <v>14</v>
      </c>
      <c r="M34" t="s">
        <v>15</v>
      </c>
      <c r="N34" s="7">
        <f>N26/4.34</f>
        <v>2.5138248847926268</v>
      </c>
      <c r="O34" t="s">
        <v>14</v>
      </c>
      <c r="P34" s="1"/>
      <c r="Q34" s="1"/>
      <c r="R34" t="s">
        <v>14</v>
      </c>
    </row>
    <row r="35" spans="1:18" x14ac:dyDescent="0.25">
      <c r="A35" t="s">
        <v>16</v>
      </c>
      <c r="B35" s="1">
        <f>B25/7.14</f>
        <v>12.016806722689076</v>
      </c>
      <c r="C35" t="s">
        <v>14</v>
      </c>
      <c r="D35" s="1">
        <f>D25/7.14</f>
        <v>2.6190476190476191</v>
      </c>
      <c r="E35" t="s">
        <v>14</v>
      </c>
      <c r="F35" s="12">
        <f t="shared" si="2"/>
        <v>9.6673669467787118</v>
      </c>
      <c r="G35" t="s">
        <v>14</v>
      </c>
      <c r="M35" t="s">
        <v>16</v>
      </c>
      <c r="N35" s="7">
        <f>N25/7.14</f>
        <v>9.6673669467787136</v>
      </c>
      <c r="O35" t="s">
        <v>14</v>
      </c>
      <c r="P35" s="1"/>
      <c r="Q35" s="1"/>
      <c r="R35" t="s">
        <v>14</v>
      </c>
    </row>
    <row r="36" spans="1:18" x14ac:dyDescent="0.25">
      <c r="A36" t="s">
        <v>13</v>
      </c>
      <c r="B36" s="1">
        <f>B33-B35/3.5-B34/7</f>
        <v>6.694713549936103</v>
      </c>
      <c r="C36" t="s">
        <v>14</v>
      </c>
      <c r="D36" s="1">
        <f>D33-D35/3.5-D34/7</f>
        <v>1.0505686197059465</v>
      </c>
      <c r="E36" t="s">
        <v>14</v>
      </c>
      <c r="F36" s="12">
        <f t="shared" si="2"/>
        <v>5.2836773173785643</v>
      </c>
      <c r="G36" t="s">
        <v>14</v>
      </c>
      <c r="M36" t="s">
        <v>13</v>
      </c>
      <c r="N36" s="7">
        <f>N33-N35/3.5-N34/7-I30/3.32</f>
        <v>2.2716291246074789</v>
      </c>
      <c r="O36" t="s">
        <v>14</v>
      </c>
      <c r="P36" s="1">
        <f>P20</f>
        <v>0</v>
      </c>
      <c r="Q36" s="1">
        <f>Q20</f>
        <v>5</v>
      </c>
      <c r="R36" t="s">
        <v>14</v>
      </c>
    </row>
  </sheetData>
  <mergeCells count="1">
    <mergeCell ref="P6:Q6"/>
  </mergeCells>
  <conditionalFormatting sqref="P9">
    <cfRule type="cellIs" dxfId="39" priority="40" operator="greaterThan">
      <formula>$N$9</formula>
    </cfRule>
    <cfRule type="cellIs" dxfId="38" priority="42" operator="lessThanOrEqual">
      <formula>$N$9</formula>
    </cfRule>
  </conditionalFormatting>
  <conditionalFormatting sqref="Q9">
    <cfRule type="cellIs" dxfId="37" priority="37" operator="greaterThanOrEqual">
      <formula>$N$9</formula>
    </cfRule>
    <cfRule type="cellIs" dxfId="36" priority="38" operator="lessThan">
      <formula>$N$9</formula>
    </cfRule>
  </conditionalFormatting>
  <conditionalFormatting sqref="P10">
    <cfRule type="cellIs" dxfId="35" priority="35" operator="lessThan">
      <formula>$N$10</formula>
    </cfRule>
    <cfRule type="cellIs" dxfId="34" priority="36" operator="greaterThan">
      <formula>$N$10</formula>
    </cfRule>
  </conditionalFormatting>
  <conditionalFormatting sqref="Q10">
    <cfRule type="cellIs" dxfId="33" priority="33" operator="lessThan">
      <formula>$N$10</formula>
    </cfRule>
    <cfRule type="cellIs" dxfId="32" priority="34" operator="greaterThan">
      <formula>$N$10</formula>
    </cfRule>
  </conditionalFormatting>
  <conditionalFormatting sqref="P11">
    <cfRule type="cellIs" dxfId="31" priority="31" operator="greaterThan">
      <formula>$N$11</formula>
    </cfRule>
    <cfRule type="cellIs" dxfId="30" priority="32" operator="lessThan">
      <formula>$N$11</formula>
    </cfRule>
  </conditionalFormatting>
  <conditionalFormatting sqref="Q11">
    <cfRule type="cellIs" dxfId="29" priority="29" operator="lessThan">
      <formula>$N$11</formula>
    </cfRule>
    <cfRule type="cellIs" dxfId="28" priority="30" operator="greaterThan">
      <formula>$N$11</formula>
    </cfRule>
  </conditionalFormatting>
  <conditionalFormatting sqref="P12">
    <cfRule type="cellIs" dxfId="27" priority="27" operator="lessThan">
      <formula>$N$12</formula>
    </cfRule>
    <cfRule type="cellIs" dxfId="26" priority="28" operator="greaterThan">
      <formula>$N$12</formula>
    </cfRule>
  </conditionalFormatting>
  <conditionalFormatting sqref="Q12">
    <cfRule type="cellIs" dxfId="25" priority="25" operator="lessThan">
      <formula>$N$12</formula>
    </cfRule>
    <cfRule type="cellIs" dxfId="24" priority="26" operator="greaterThan">
      <formula>$N$12</formula>
    </cfRule>
  </conditionalFormatting>
  <conditionalFormatting sqref="P20">
    <cfRule type="cellIs" dxfId="23" priority="23" operator="lessThan">
      <formula>$N$20</formula>
    </cfRule>
    <cfRule type="cellIs" dxfId="22" priority="24" operator="greaterThan">
      <formula>$N$20</formula>
    </cfRule>
  </conditionalFormatting>
  <conditionalFormatting sqref="Q20">
    <cfRule type="cellIs" dxfId="21" priority="21" operator="lessThan">
      <formula>$N$20</formula>
    </cfRule>
    <cfRule type="cellIs" dxfId="20" priority="22" operator="greaterThan">
      <formula>$N$20</formula>
    </cfRule>
  </conditionalFormatting>
  <conditionalFormatting sqref="P25">
    <cfRule type="cellIs" dxfId="19" priority="19" operator="greaterThan">
      <formula>$N$25</formula>
    </cfRule>
    <cfRule type="cellIs" dxfId="18" priority="20" operator="lessThanOrEqual">
      <formula>$N$25</formula>
    </cfRule>
  </conditionalFormatting>
  <conditionalFormatting sqref="Q25">
    <cfRule type="cellIs" dxfId="17" priority="17" operator="greaterThanOrEqual">
      <formula>$N$25</formula>
    </cfRule>
    <cfRule type="cellIs" dxfId="16" priority="18" operator="lessThan">
      <formula>$N$25</formula>
    </cfRule>
  </conditionalFormatting>
  <conditionalFormatting sqref="P26">
    <cfRule type="cellIs" dxfId="15" priority="15" operator="lessThan">
      <formula>$N$26</formula>
    </cfRule>
    <cfRule type="cellIs" dxfId="14" priority="16" operator="greaterThan">
      <formula>$N$26</formula>
    </cfRule>
  </conditionalFormatting>
  <conditionalFormatting sqref="Q26">
    <cfRule type="cellIs" dxfId="13" priority="13" operator="lessThan">
      <formula>$N$26</formula>
    </cfRule>
    <cfRule type="cellIs" dxfId="12" priority="14" operator="greaterThan">
      <formula>$N$26</formula>
    </cfRule>
  </conditionalFormatting>
  <conditionalFormatting sqref="P27">
    <cfRule type="cellIs" dxfId="11" priority="11" operator="greaterThan">
      <formula>$N$27</formula>
    </cfRule>
    <cfRule type="cellIs" dxfId="10" priority="12" operator="lessThan">
      <formula>$N$27</formula>
    </cfRule>
  </conditionalFormatting>
  <conditionalFormatting sqref="Q27">
    <cfRule type="cellIs" dxfId="9" priority="9" operator="lessThan">
      <formula>$N$27</formula>
    </cfRule>
    <cfRule type="cellIs" dxfId="8" priority="10" operator="greaterThan">
      <formula>$N$27</formula>
    </cfRule>
  </conditionalFormatting>
  <conditionalFormatting sqref="P28">
    <cfRule type="cellIs" dxfId="7" priority="7" operator="lessThan">
      <formula>$N$28</formula>
    </cfRule>
    <cfRule type="cellIs" dxfId="6" priority="8" operator="greaterThan">
      <formula>$N$28</formula>
    </cfRule>
  </conditionalFormatting>
  <conditionalFormatting sqref="Q28">
    <cfRule type="cellIs" dxfId="5" priority="5" operator="lessThan">
      <formula>$N$28</formula>
    </cfRule>
    <cfRule type="cellIs" dxfId="4" priority="6" operator="greaterThan">
      <formula>$N$28</formula>
    </cfRule>
  </conditionalFormatting>
  <conditionalFormatting sqref="P36">
    <cfRule type="cellIs" dxfId="3" priority="3" operator="lessThan">
      <formula>$N$36</formula>
    </cfRule>
    <cfRule type="cellIs" dxfId="2" priority="4" operator="greaterThan">
      <formula>$N$36</formula>
    </cfRule>
  </conditionalFormatting>
  <conditionalFormatting sqref="Q36">
    <cfRule type="cellIs" dxfId="1" priority="1" operator="lessThan">
      <formula>$N$36</formula>
    </cfRule>
    <cfRule type="cellIs" dxfId="0" priority="2" operator="greaterThan">
      <formula>$N$36</formula>
    </cfRule>
  </conditionalFormatting>
  <pageMargins left="0.7" right="0.7" top="0.78740157499999996" bottom="0.78740157499999996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Voreinstellungen!$A$3:$A$21</xm:f>
          </x14:formula1>
          <xm:sqref>P6:Q6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3:A21"/>
  <sheetViews>
    <sheetView workbookViewId="0">
      <selection activeCell="A11" sqref="A11"/>
    </sheetView>
  </sheetViews>
  <sheetFormatPr baseColWidth="10" defaultRowHeight="15" x14ac:dyDescent="0.25"/>
  <cols>
    <col min="1" max="1" width="32.42578125" style="9" bestFit="1" customWidth="1"/>
  </cols>
  <sheetData>
    <row r="3" spans="1:1" ht="30" x14ac:dyDescent="0.25">
      <c r="A3" s="9" t="s">
        <v>41</v>
      </c>
    </row>
    <row r="4" spans="1:1" x14ac:dyDescent="0.25">
      <c r="A4" s="9" t="s">
        <v>42</v>
      </c>
    </row>
    <row r="5" spans="1:1" x14ac:dyDescent="0.25">
      <c r="A5" s="9" t="s">
        <v>43</v>
      </c>
    </row>
    <row r="6" spans="1:1" x14ac:dyDescent="0.25">
      <c r="A6" s="9" t="s">
        <v>44</v>
      </c>
    </row>
    <row r="7" spans="1:1" x14ac:dyDescent="0.25">
      <c r="A7" s="9" t="s">
        <v>45</v>
      </c>
    </row>
    <row r="8" spans="1:1" ht="45" x14ac:dyDescent="0.25">
      <c r="A8" s="9" t="s">
        <v>59</v>
      </c>
    </row>
    <row r="9" spans="1:1" ht="30" x14ac:dyDescent="0.25">
      <c r="A9" s="9" t="s">
        <v>46</v>
      </c>
    </row>
    <row r="10" spans="1:1" x14ac:dyDescent="0.25">
      <c r="A10" s="9" t="s">
        <v>47</v>
      </c>
    </row>
    <row r="11" spans="1:1" x14ac:dyDescent="0.25">
      <c r="A11" s="9" t="s">
        <v>48</v>
      </c>
    </row>
    <row r="12" spans="1:1" x14ac:dyDescent="0.25">
      <c r="A12" s="9" t="s">
        <v>49</v>
      </c>
    </row>
    <row r="13" spans="1:1" x14ac:dyDescent="0.25">
      <c r="A13" s="9" t="s">
        <v>50</v>
      </c>
    </row>
    <row r="14" spans="1:1" x14ac:dyDescent="0.25">
      <c r="A14" s="9" t="s">
        <v>51</v>
      </c>
    </row>
    <row r="15" spans="1:1" x14ac:dyDescent="0.25">
      <c r="A15" s="9" t="s">
        <v>52</v>
      </c>
    </row>
    <row r="16" spans="1:1" x14ac:dyDescent="0.25">
      <c r="A16" s="9" t="s">
        <v>53</v>
      </c>
    </row>
    <row r="17" spans="1:1" ht="30" x14ac:dyDescent="0.25">
      <c r="A17" s="9" t="s">
        <v>54</v>
      </c>
    </row>
    <row r="18" spans="1:1" ht="30" x14ac:dyDescent="0.25">
      <c r="A18" s="9" t="s">
        <v>55</v>
      </c>
    </row>
    <row r="19" spans="1:1" x14ac:dyDescent="0.25">
      <c r="A19" s="9" t="s">
        <v>56</v>
      </c>
    </row>
    <row r="20" spans="1:1" ht="30" x14ac:dyDescent="0.25">
      <c r="A20" s="9" t="s">
        <v>57</v>
      </c>
    </row>
    <row r="21" spans="1:1" x14ac:dyDescent="0.25">
      <c r="A21" s="9" t="s">
        <v>58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Wasserwerte 2016</vt:lpstr>
      <vt:lpstr>Voreinstellungen</vt:lpstr>
    </vt:vector>
  </TitlesOfParts>
  <Company>Magna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Heine, Christian - EW - DE/Bad Homburg</dc:creator>
  <cp:lastModifiedBy>Christian</cp:lastModifiedBy>
  <dcterms:created xsi:type="dcterms:W3CDTF">2017-01-25T13:49:59Z</dcterms:created>
  <dcterms:modified xsi:type="dcterms:W3CDTF">2017-02-03T19:17:36Z</dcterms:modified>
</cp:coreProperties>
</file>