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Brauwasser" sheetId="1" r:id="rId1"/>
    <sheet name="Tabelle2" sheetId="2" state="hidden" r:id="rId2"/>
  </sheets>
  <calcPr calcId="152511"/>
</workbook>
</file>

<file path=xl/calcChain.xml><?xml version="1.0" encoding="utf-8"?>
<calcChain xmlns="http://schemas.openxmlformats.org/spreadsheetml/2006/main">
  <c r="H15" i="1" l="1"/>
  <c r="N10" i="1" s="1"/>
  <c r="H18" i="1"/>
  <c r="N11" i="1" s="1"/>
  <c r="H17" i="1"/>
  <c r="H16" i="1"/>
  <c r="M18" i="1" l="1"/>
  <c r="F5" i="1" l="1"/>
  <c r="I5" i="1"/>
  <c r="B3" i="1" l="1"/>
  <c r="M3" i="1" s="1"/>
  <c r="N3" i="1" s="1"/>
  <c r="N17" i="1" l="1"/>
  <c r="B7" i="1"/>
  <c r="M7" i="1" s="1"/>
  <c r="N7" i="1" s="1"/>
  <c r="N14" i="1" s="1"/>
  <c r="B5" i="1"/>
  <c r="M5" i="1" s="1"/>
  <c r="N5" i="1" s="1"/>
  <c r="B4" i="1"/>
  <c r="M4" i="1" s="1"/>
  <c r="N4" i="1" s="1"/>
  <c r="N16" i="1" s="1"/>
  <c r="C15" i="1"/>
  <c r="B9" i="1"/>
  <c r="M9" i="1" s="1"/>
  <c r="N9" i="1" s="1"/>
  <c r="B8" i="1"/>
  <c r="M8" i="1" s="1"/>
  <c r="N8" i="1" s="1"/>
  <c r="N13" i="1" l="1"/>
  <c r="N18" i="1"/>
  <c r="C12" i="1"/>
  <c r="N19" i="1"/>
  <c r="C11" i="1"/>
  <c r="C17" i="1"/>
  <c r="C14" i="1"/>
  <c r="C16" i="1" l="1"/>
  <c r="N15" i="1"/>
  <c r="C13" i="1"/>
</calcChain>
</file>

<file path=xl/sharedStrings.xml><?xml version="1.0" encoding="utf-8"?>
<sst xmlns="http://schemas.openxmlformats.org/spreadsheetml/2006/main" count="122" uniqueCount="56">
  <si>
    <t>Wasserwerte vom Wasserversorger</t>
  </si>
  <si>
    <t>Calcium</t>
  </si>
  <si>
    <t>Magnesium</t>
  </si>
  <si>
    <t>Natrium</t>
  </si>
  <si>
    <t>Hydrogencarbonat</t>
  </si>
  <si>
    <t>Chlorid</t>
  </si>
  <si>
    <t>Kationen:</t>
  </si>
  <si>
    <t>Anionen:</t>
  </si>
  <si>
    <t>Sulfat</t>
  </si>
  <si>
    <t>Phosphat</t>
  </si>
  <si>
    <t>Lactat</t>
  </si>
  <si>
    <t>Calcium:</t>
  </si>
  <si>
    <t>Magnesium:</t>
  </si>
  <si>
    <t>Natrium:</t>
  </si>
  <si>
    <t>Hydrogencarbonat:</t>
  </si>
  <si>
    <t>Chlorid:</t>
  </si>
  <si>
    <t>Sulfat:</t>
  </si>
  <si>
    <t>mg/l</t>
  </si>
  <si>
    <t>mmol/l</t>
  </si>
  <si>
    <t>°dH</t>
  </si>
  <si>
    <t>Gesamthärte:</t>
  </si>
  <si>
    <t>Calciumhärte:</t>
  </si>
  <si>
    <t>Magnesiumhärte:</t>
  </si>
  <si>
    <t>Nichtcarbonhärte:</t>
  </si>
  <si>
    <t>Restalkalität:</t>
  </si>
  <si>
    <t>SO4/Cl - Verhältnis:</t>
  </si>
  <si>
    <t>Karbonhärte</t>
  </si>
  <si>
    <t>? : ?</t>
  </si>
  <si>
    <t>Berechnung:</t>
  </si>
  <si>
    <t>Wasseraufbereitung</t>
  </si>
  <si>
    <t>Brauwasser nach Aufbereitung</t>
  </si>
  <si>
    <t>g</t>
  </si>
  <si>
    <t>Einheiten</t>
  </si>
  <si>
    <t>CaSo4 (2 H2O)</t>
  </si>
  <si>
    <t>MgSO4 (7 H2O)</t>
  </si>
  <si>
    <t>CaCl (2 H2O)</t>
  </si>
  <si>
    <t>MgCl (6 H20)</t>
  </si>
  <si>
    <t>NaHCO3</t>
  </si>
  <si>
    <t>NaCl</t>
  </si>
  <si>
    <t>Salze:</t>
  </si>
  <si>
    <t>Säuren:</t>
  </si>
  <si>
    <t>ml</t>
  </si>
  <si>
    <t>Verbindung</t>
  </si>
  <si>
    <t>Anionen</t>
  </si>
  <si>
    <t>mg</t>
  </si>
  <si>
    <t>Kationen</t>
  </si>
  <si>
    <t>Wasserbedarf:</t>
  </si>
  <si>
    <t>Verschnitt Osmose:</t>
  </si>
  <si>
    <t>Trinkwasser:</t>
  </si>
  <si>
    <t>Osmosewasser:</t>
  </si>
  <si>
    <t>CaSO4 (1/2 H2O)</t>
  </si>
  <si>
    <t>CaSO4 (2 H2O)</t>
  </si>
  <si>
    <t>Milchsäure 80%</t>
  </si>
  <si>
    <t>Salzsäure 10%</t>
  </si>
  <si>
    <t>Schwefelsäure 10%</t>
  </si>
  <si>
    <t>Phosphorsäure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</si>
</sst>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\ &quot;mg/l&quot;"/>
    <numFmt numFmtId="165" formatCode="0.0\ &quot;Liter&quot;"/>
    <numFmt numFmtId="166" formatCode="0\ &quot;%&quot;"/>
    <numFmt numFmtId="167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sz val="7"/>
      <color theme="8" tint="0.79998168889431442"/>
      <name val="Calibri"/>
      <family val="2"/>
      <scheme val="minor"/>
    </font>
    <font>
      <sz val="7"/>
      <color theme="9" tint="0.59999389629810485"/>
      <name val="Calibri"/>
      <family val="2"/>
      <scheme val="minor"/>
    </font>
    <font>
      <sz val="7"/>
      <color theme="6" tint="0.5999938962981048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6" xfId="0" applyBorder="1"/>
    <xf numFmtId="0" fontId="0" fillId="0" borderId="0" xfId="0" applyProtection="1"/>
    <xf numFmtId="0" fontId="0" fillId="0" borderId="0" xfId="0" applyFill="1" applyBorder="1" applyProtection="1"/>
    <xf numFmtId="0" fontId="0" fillId="0" borderId="7" xfId="0" applyBorder="1"/>
    <xf numFmtId="0" fontId="2" fillId="4" borderId="2" xfId="0" applyFont="1" applyFill="1" applyBorder="1" applyAlignment="1" applyProtection="1">
      <alignment horizontal="center" vertical="center"/>
      <protection hidden="1"/>
    </xf>
    <xf numFmtId="0" fontId="2" fillId="4" borderId="5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7" borderId="2" xfId="0" applyFont="1" applyFill="1" applyBorder="1" applyAlignment="1" applyProtection="1">
      <alignment horizontal="center" vertical="center"/>
      <protection hidden="1"/>
    </xf>
    <xf numFmtId="0" fontId="2" fillId="7" borderId="5" xfId="0" applyFont="1" applyFill="1" applyBorder="1" applyAlignment="1" applyProtection="1">
      <alignment horizontal="center" vertical="center"/>
      <protection hidden="1"/>
    </xf>
    <xf numFmtId="0" fontId="2" fillId="7" borderId="3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3" borderId="2" xfId="0" applyFont="1" applyFill="1" applyBorder="1" applyAlignment="1" applyProtection="1">
      <alignment horizontal="center" vertic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0" fillId="6" borderId="2" xfId="0" applyFill="1" applyBorder="1" applyProtection="1">
      <protection hidden="1"/>
    </xf>
    <xf numFmtId="164" fontId="4" fillId="6" borderId="5" xfId="0" applyNumberFormat="1" applyFont="1" applyFill="1" applyBorder="1" applyAlignment="1" applyProtection="1">
      <alignment horizontal="center"/>
      <protection hidden="1"/>
    </xf>
    <xf numFmtId="0" fontId="0" fillId="2" borderId="2" xfId="0" applyFill="1" applyBorder="1" applyProtection="1">
      <protection hidden="1"/>
    </xf>
    <xf numFmtId="164" fontId="6" fillId="2" borderId="5" xfId="0" applyNumberFormat="1" applyFont="1" applyFill="1" applyBorder="1" applyAlignment="1" applyProtection="1">
      <alignment horizontal="center"/>
      <protection hidden="1"/>
    </xf>
    <xf numFmtId="165" fontId="1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5" borderId="2" xfId="0" applyFill="1" applyBorder="1" applyProtection="1">
      <protection hidden="1"/>
    </xf>
    <xf numFmtId="164" fontId="5" fillId="5" borderId="5" xfId="0" applyNumberFormat="1" applyFont="1" applyFill="1" applyBorder="1" applyAlignment="1" applyProtection="1">
      <alignment horizontal="center" wrapText="1"/>
      <protection hidden="1"/>
    </xf>
    <xf numFmtId="164" fontId="5" fillId="5" borderId="3" xfId="0" applyNumberFormat="1" applyFont="1" applyFill="1" applyBorder="1" applyAlignment="1" applyProtection="1">
      <alignment horizontal="center"/>
      <protection hidden="1"/>
    </xf>
    <xf numFmtId="164" fontId="5" fillId="5" borderId="5" xfId="0" applyNumberFormat="1" applyFont="1" applyFill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164" fontId="3" fillId="2" borderId="3" xfId="0" applyNumberFormat="1" applyFont="1" applyFill="1" applyBorder="1" applyAlignment="1" applyProtection="1">
      <alignment horizontal="center"/>
      <protection hidden="1"/>
    </xf>
    <xf numFmtId="0" fontId="0" fillId="6" borderId="5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5" borderId="5" xfId="0" applyFill="1" applyBorder="1" applyProtection="1">
      <protection hidden="1"/>
    </xf>
    <xf numFmtId="0" fontId="5" fillId="5" borderId="3" xfId="0" applyFont="1" applyFill="1" applyBorder="1" applyAlignment="1" applyProtection="1">
      <alignment horizontal="center"/>
      <protection hidden="1"/>
    </xf>
    <xf numFmtId="0" fontId="1" fillId="6" borderId="2" xfId="0" applyFont="1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2" fontId="6" fillId="2" borderId="5" xfId="0" applyNumberFormat="1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2" fontId="0" fillId="0" borderId="1" xfId="0" applyNumberFormat="1" applyBorder="1" applyAlignment="1" applyProtection="1">
      <alignment horizontal="center"/>
      <protection locked="0" hidden="1"/>
    </xf>
    <xf numFmtId="165" fontId="0" fillId="0" borderId="2" xfId="0" applyNumberFormat="1" applyFont="1" applyBorder="1" applyAlignment="1" applyProtection="1">
      <alignment horizontal="center" vertical="center"/>
      <protection locked="0" hidden="1"/>
    </xf>
    <xf numFmtId="165" fontId="0" fillId="0" borderId="5" xfId="0" applyNumberFormat="1" applyFont="1" applyBorder="1" applyAlignment="1" applyProtection="1">
      <alignment horizontal="center" vertical="center"/>
      <protection locked="0" hidden="1"/>
    </xf>
    <xf numFmtId="165" fontId="0" fillId="0" borderId="3" xfId="0" applyNumberFormat="1" applyFont="1" applyBorder="1" applyAlignment="1" applyProtection="1">
      <alignment horizontal="center" vertical="center"/>
      <protection locked="0" hidden="1"/>
    </xf>
    <xf numFmtId="166" fontId="0" fillId="0" borderId="2" xfId="0" applyNumberFormat="1" applyFont="1" applyBorder="1" applyAlignment="1" applyProtection="1">
      <alignment horizontal="center" vertical="center"/>
      <protection locked="0" hidden="1"/>
    </xf>
    <xf numFmtId="166" fontId="0" fillId="0" borderId="3" xfId="0" applyNumberFormat="1" applyFont="1" applyBorder="1" applyAlignment="1" applyProtection="1">
      <alignment horizontal="center" vertical="center"/>
      <protection locked="0" hidden="1"/>
    </xf>
    <xf numFmtId="167" fontId="0" fillId="0" borderId="1" xfId="0" applyNumberFormat="1" applyBorder="1" applyAlignment="1" applyProtection="1">
      <alignment horizontal="center"/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2" fontId="0" fillId="8" borderId="1" xfId="0" applyNumberFormat="1" applyFill="1" applyBorder="1" applyAlignment="1" applyProtection="1">
      <alignment horizontal="center"/>
      <protection hidden="1"/>
    </xf>
    <xf numFmtId="2" fontId="1" fillId="8" borderId="1" xfId="0" applyNumberFormat="1" applyFont="1" applyFill="1" applyBorder="1" applyAlignment="1" applyProtection="1">
      <alignment horizontal="center"/>
      <protection hidden="1"/>
    </xf>
    <xf numFmtId="165" fontId="0" fillId="8" borderId="2" xfId="0" applyNumberFormat="1" applyFill="1" applyBorder="1" applyAlignment="1" applyProtection="1">
      <alignment horizontal="center"/>
      <protection hidden="1"/>
    </xf>
    <xf numFmtId="165" fontId="0" fillId="8" borderId="5" xfId="0" applyNumberFormat="1" applyFill="1" applyBorder="1" applyAlignment="1" applyProtection="1">
      <alignment horizontal="center"/>
      <protection hidden="1"/>
    </xf>
    <xf numFmtId="165" fontId="0" fillId="8" borderId="3" xfId="0" applyNumberFormat="1" applyFill="1" applyBorder="1" applyAlignment="1" applyProtection="1">
      <alignment horizontal="center"/>
      <protection hidden="1"/>
    </xf>
    <xf numFmtId="0" fontId="0" fillId="8" borderId="1" xfId="0" applyFill="1" applyBorder="1" applyAlignment="1" applyProtection="1">
      <alignment horizontal="center"/>
      <protection hidden="1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tabSelected="1" zoomScaleNormal="100" workbookViewId="0">
      <selection activeCell="C3" sqref="C3"/>
    </sheetView>
  </sheetViews>
  <sheetFormatPr baseColWidth="10" defaultColWidth="9.140625" defaultRowHeight="15" x14ac:dyDescent="0.25"/>
  <cols>
    <col min="1" max="1" width="18.42578125" customWidth="1"/>
    <col min="2" max="2" width="7.5703125" customWidth="1"/>
    <col min="3" max="3" width="9.140625" customWidth="1"/>
    <col min="5" max="5" width="1.140625" customWidth="1"/>
    <col min="6" max="6" width="14.42578125" customWidth="1"/>
    <col min="7" max="8" width="7.5703125" customWidth="1"/>
    <col min="9" max="10" width="9.140625" customWidth="1"/>
    <col min="11" max="11" width="1.140625" customWidth="1"/>
    <col min="12" max="12" width="18.42578125" customWidth="1"/>
    <col min="13" max="13" width="7.5703125" customWidth="1"/>
    <col min="15" max="15" width="9.140625" customWidth="1"/>
  </cols>
  <sheetData>
    <row r="1" spans="1:18" ht="30.75" customHeight="1" x14ac:dyDescent="0.25">
      <c r="A1" s="5" t="s">
        <v>0</v>
      </c>
      <c r="B1" s="6"/>
      <c r="C1" s="6"/>
      <c r="D1" s="7"/>
      <c r="E1" s="8"/>
      <c r="F1" s="9" t="s">
        <v>29</v>
      </c>
      <c r="G1" s="10"/>
      <c r="H1" s="10"/>
      <c r="I1" s="10"/>
      <c r="J1" s="11"/>
      <c r="K1" s="12"/>
      <c r="L1" s="13" t="s">
        <v>30</v>
      </c>
      <c r="M1" s="14"/>
      <c r="N1" s="14"/>
      <c r="O1" s="15"/>
      <c r="P1" s="12"/>
      <c r="Q1" s="2"/>
      <c r="R1" s="2"/>
    </row>
    <row r="2" spans="1:18" x14ac:dyDescent="0.25">
      <c r="A2" s="16" t="s">
        <v>6</v>
      </c>
      <c r="B2" s="16"/>
      <c r="C2" s="17"/>
      <c r="D2" s="17"/>
      <c r="E2" s="12"/>
      <c r="F2" s="18" t="s">
        <v>46</v>
      </c>
      <c r="G2" s="18"/>
      <c r="H2" s="18"/>
      <c r="I2" s="18" t="s">
        <v>47</v>
      </c>
      <c r="J2" s="18"/>
      <c r="K2" s="12"/>
      <c r="L2" s="16" t="s">
        <v>6</v>
      </c>
      <c r="M2" s="16"/>
      <c r="N2" s="17"/>
      <c r="O2" s="17"/>
      <c r="P2" s="12"/>
      <c r="Q2" s="2"/>
      <c r="R2" s="2"/>
    </row>
    <row r="3" spans="1:18" x14ac:dyDescent="0.25">
      <c r="A3" s="19" t="s">
        <v>11</v>
      </c>
      <c r="B3" s="20">
        <f>IF(D3="mmol/l",C3*40.1,IF(D3="°dH",C3*7.14,IF(D3="mg/l",C3)))</f>
        <v>0</v>
      </c>
      <c r="C3" s="40">
        <v>0</v>
      </c>
      <c r="D3" s="40" t="s">
        <v>17</v>
      </c>
      <c r="E3" s="12"/>
      <c r="F3" s="41">
        <v>1</v>
      </c>
      <c r="G3" s="42"/>
      <c r="H3" s="43"/>
      <c r="I3" s="44">
        <v>0</v>
      </c>
      <c r="J3" s="45"/>
      <c r="K3" s="12"/>
      <c r="L3" s="21" t="s">
        <v>11</v>
      </c>
      <c r="M3" s="22">
        <f>SUM(B3-(B3/100*I3))</f>
        <v>0</v>
      </c>
      <c r="N3" s="48">
        <f>SUM(M3+((G7*I7)+(G8*I8)+(G9*I9))/F3)</f>
        <v>0</v>
      </c>
      <c r="O3" s="48" t="s">
        <v>17</v>
      </c>
      <c r="P3" s="12"/>
      <c r="Q3" s="2"/>
      <c r="R3" s="2"/>
    </row>
    <row r="4" spans="1:18" x14ac:dyDescent="0.25">
      <c r="A4" s="19" t="s">
        <v>12</v>
      </c>
      <c r="B4" s="20">
        <f>IF(D4="mmol/l",C4*24.3,IF(D4="°dH",C4*4.34,IF(D4="mg/l",C4)))</f>
        <v>0</v>
      </c>
      <c r="C4" s="40">
        <v>0</v>
      </c>
      <c r="D4" s="40" t="s">
        <v>17</v>
      </c>
      <c r="E4" s="12"/>
      <c r="F4" s="23" t="s">
        <v>48</v>
      </c>
      <c r="G4" s="23"/>
      <c r="H4" s="23"/>
      <c r="I4" s="18" t="s">
        <v>49</v>
      </c>
      <c r="J4" s="18"/>
      <c r="K4" s="12"/>
      <c r="L4" s="21" t="s">
        <v>12</v>
      </c>
      <c r="M4" s="22">
        <f>SUM(B4-(B4/100*I3))</f>
        <v>0</v>
      </c>
      <c r="N4" s="48">
        <f>SUM(M4+((G10*I10)+(G11*I11))/F3)</f>
        <v>0</v>
      </c>
      <c r="O4" s="48" t="s">
        <v>17</v>
      </c>
      <c r="P4" s="12"/>
      <c r="Q4" s="2"/>
      <c r="R4" s="2"/>
    </row>
    <row r="5" spans="1:18" x14ac:dyDescent="0.25">
      <c r="A5" s="19" t="s">
        <v>13</v>
      </c>
      <c r="B5" s="20">
        <f>IF(D5="mmol/l",C5*23,IF(D5="mg/l",C5))</f>
        <v>0</v>
      </c>
      <c r="C5" s="40">
        <v>0</v>
      </c>
      <c r="D5" s="40" t="s">
        <v>17</v>
      </c>
      <c r="E5" s="12"/>
      <c r="F5" s="50">
        <f>SUM(F3-(F3/100*I3))</f>
        <v>1</v>
      </c>
      <c r="G5" s="51"/>
      <c r="H5" s="51"/>
      <c r="I5" s="50">
        <f>SUM(F3/100*I3)</f>
        <v>0</v>
      </c>
      <c r="J5" s="52"/>
      <c r="K5" s="12"/>
      <c r="L5" s="21" t="s">
        <v>13</v>
      </c>
      <c r="M5" s="22">
        <f>SUM(B5-(B5/100*I3))</f>
        <v>0</v>
      </c>
      <c r="N5" s="48">
        <f>SUM(M5+((G12*I12)+(G13*I13))/F3)</f>
        <v>0</v>
      </c>
      <c r="O5" s="48" t="s">
        <v>17</v>
      </c>
      <c r="P5" s="12"/>
      <c r="Q5" s="2"/>
      <c r="R5" s="2"/>
    </row>
    <row r="6" spans="1:18" x14ac:dyDescent="0.25">
      <c r="A6" s="16" t="s">
        <v>7</v>
      </c>
      <c r="B6" s="16"/>
      <c r="C6" s="12"/>
      <c r="D6" s="12"/>
      <c r="E6" s="12"/>
      <c r="F6" s="18" t="s">
        <v>39</v>
      </c>
      <c r="G6" s="18"/>
      <c r="H6" s="18"/>
      <c r="I6" s="24"/>
      <c r="J6" s="24"/>
      <c r="K6" s="12"/>
      <c r="L6" s="16" t="s">
        <v>7</v>
      </c>
      <c r="M6" s="16"/>
      <c r="N6" s="12"/>
      <c r="O6" s="12"/>
      <c r="P6" s="12"/>
      <c r="Q6" s="2"/>
      <c r="R6" s="2"/>
    </row>
    <row r="7" spans="1:18" x14ac:dyDescent="0.25">
      <c r="A7" s="19" t="s">
        <v>14</v>
      </c>
      <c r="B7" s="20">
        <f>IF(D7="mmol/l",C7*61,IF(D7="mg/l",C7))</f>
        <v>0</v>
      </c>
      <c r="C7" s="40">
        <v>0</v>
      </c>
      <c r="D7" s="40" t="s">
        <v>17</v>
      </c>
      <c r="E7" s="12"/>
      <c r="F7" s="25" t="s">
        <v>51</v>
      </c>
      <c r="G7" s="26">
        <v>232.78</v>
      </c>
      <c r="H7" s="27">
        <v>557.92999999999995</v>
      </c>
      <c r="I7" s="46">
        <v>0</v>
      </c>
      <c r="J7" s="53" t="s">
        <v>31</v>
      </c>
      <c r="K7" s="12"/>
      <c r="L7" s="21" t="s">
        <v>14</v>
      </c>
      <c r="M7" s="22">
        <f>SUM(B7-(B7/100*I3))</f>
        <v>0</v>
      </c>
      <c r="N7" s="48">
        <f>SUM(M7+((H12*I12))/F3)</f>
        <v>0</v>
      </c>
      <c r="O7" s="48" t="s">
        <v>17</v>
      </c>
      <c r="P7" s="12"/>
      <c r="Q7" s="2"/>
      <c r="R7" s="2"/>
    </row>
    <row r="8" spans="1:18" x14ac:dyDescent="0.25">
      <c r="A8" s="19" t="s">
        <v>15</v>
      </c>
      <c r="B8" s="20">
        <f>IF(D8="mmol/l",C8*35.5,IF(D8="mg/l",C8))</f>
        <v>0</v>
      </c>
      <c r="C8" s="40">
        <v>0</v>
      </c>
      <c r="D8" s="40" t="s">
        <v>17</v>
      </c>
      <c r="E8" s="12"/>
      <c r="F8" s="25" t="s">
        <v>50</v>
      </c>
      <c r="G8" s="26">
        <v>270.02</v>
      </c>
      <c r="H8" s="27">
        <v>647.20000000000005</v>
      </c>
      <c r="I8" s="46">
        <v>0</v>
      </c>
      <c r="J8" s="53" t="s">
        <v>31</v>
      </c>
      <c r="K8" s="12"/>
      <c r="L8" s="21" t="s">
        <v>15</v>
      </c>
      <c r="M8" s="22">
        <f>SUM(B8-(B8/100*I3))</f>
        <v>0</v>
      </c>
      <c r="N8" s="48">
        <f>SUM(M8+(H16*13)+((H9*I9)+(H11*I11)+(H13*I13))/F3)</f>
        <v>0</v>
      </c>
      <c r="O8" s="48" t="s">
        <v>17</v>
      </c>
      <c r="P8" s="12"/>
      <c r="Q8" s="2"/>
      <c r="R8" s="2"/>
    </row>
    <row r="9" spans="1:18" x14ac:dyDescent="0.25">
      <c r="A9" s="19" t="s">
        <v>16</v>
      </c>
      <c r="B9" s="20" t="b">
        <f>IF(D9="mmol/l",C9*96.1,IF(D9="mg/l",C9))</f>
        <v>0</v>
      </c>
      <c r="C9" s="40"/>
      <c r="D9" s="40"/>
      <c r="E9" s="12"/>
      <c r="F9" s="25" t="s">
        <v>35</v>
      </c>
      <c r="G9" s="28">
        <v>272.60000000000002</v>
      </c>
      <c r="H9" s="27">
        <v>482.28</v>
      </c>
      <c r="I9" s="46">
        <v>0</v>
      </c>
      <c r="J9" s="53" t="s">
        <v>31</v>
      </c>
      <c r="K9" s="12"/>
      <c r="L9" s="21" t="s">
        <v>16</v>
      </c>
      <c r="M9" s="22">
        <f>SUM(B9-(B9/100*I3))</f>
        <v>0</v>
      </c>
      <c r="N9" s="48">
        <f>SUM(M9+(H17*17)+((H7*I7)+(H8*I8)+(H10*I10))/F3)</f>
        <v>0</v>
      </c>
      <c r="O9" s="48" t="s">
        <v>17</v>
      </c>
      <c r="P9" s="12"/>
      <c r="Q9" s="2"/>
      <c r="R9" s="2"/>
    </row>
    <row r="10" spans="1:18" x14ac:dyDescent="0.25">
      <c r="A10" s="29" t="s">
        <v>28</v>
      </c>
      <c r="B10" s="29"/>
      <c r="C10" s="30"/>
      <c r="D10" s="30"/>
      <c r="E10" s="12"/>
      <c r="F10" s="25" t="s">
        <v>34</v>
      </c>
      <c r="G10" s="28">
        <v>98.59</v>
      </c>
      <c r="H10" s="27">
        <v>389.73</v>
      </c>
      <c r="I10" s="46">
        <v>0</v>
      </c>
      <c r="J10" s="53" t="s">
        <v>31</v>
      </c>
      <c r="K10" s="12"/>
      <c r="L10" s="21" t="s">
        <v>10</v>
      </c>
      <c r="M10" s="31"/>
      <c r="N10" s="48">
        <f>SUM(H15*32/F3)</f>
        <v>0</v>
      </c>
      <c r="O10" s="48" t="s">
        <v>17</v>
      </c>
      <c r="P10" s="12"/>
      <c r="Q10" s="2"/>
      <c r="R10" s="2"/>
    </row>
    <row r="11" spans="1:18" x14ac:dyDescent="0.25">
      <c r="A11" s="19" t="s">
        <v>20</v>
      </c>
      <c r="B11" s="32"/>
      <c r="C11" s="48">
        <f>SUM((B3/7.14)+(B4/4.34))</f>
        <v>0</v>
      </c>
      <c r="D11" s="48" t="s">
        <v>19</v>
      </c>
      <c r="E11" s="12"/>
      <c r="F11" s="25" t="s">
        <v>36</v>
      </c>
      <c r="G11" s="28">
        <v>119.53</v>
      </c>
      <c r="H11" s="27">
        <v>174.39</v>
      </c>
      <c r="I11" s="46">
        <v>0</v>
      </c>
      <c r="J11" s="53" t="s">
        <v>31</v>
      </c>
      <c r="K11" s="12"/>
      <c r="L11" s="21" t="s">
        <v>9</v>
      </c>
      <c r="M11" s="31"/>
      <c r="N11" s="48">
        <f>SUM(H18*34/F3)</f>
        <v>0</v>
      </c>
      <c r="O11" s="48" t="s">
        <v>17</v>
      </c>
      <c r="P11" s="12"/>
      <c r="Q11" s="2"/>
      <c r="R11" s="2"/>
    </row>
    <row r="12" spans="1:18" x14ac:dyDescent="0.25">
      <c r="A12" s="19" t="s">
        <v>26</v>
      </c>
      <c r="B12" s="32"/>
      <c r="C12" s="48">
        <f>SUM((B7/61.017)*2.8)</f>
        <v>0</v>
      </c>
      <c r="D12" s="48" t="s">
        <v>19</v>
      </c>
      <c r="E12" s="12"/>
      <c r="F12" s="25" t="s">
        <v>37</v>
      </c>
      <c r="G12" s="28">
        <v>273.66000000000003</v>
      </c>
      <c r="H12" s="27">
        <v>726.34</v>
      </c>
      <c r="I12" s="46">
        <v>0</v>
      </c>
      <c r="J12" s="53" t="s">
        <v>31</v>
      </c>
      <c r="K12" s="12"/>
      <c r="L12" s="29" t="s">
        <v>28</v>
      </c>
      <c r="M12" s="29"/>
      <c r="N12" s="30"/>
      <c r="O12" s="30"/>
      <c r="P12" s="12"/>
      <c r="Q12" s="2"/>
      <c r="R12" s="2"/>
    </row>
    <row r="13" spans="1:18" x14ac:dyDescent="0.25">
      <c r="A13" s="19" t="s">
        <v>23</v>
      </c>
      <c r="B13" s="32"/>
      <c r="C13" s="48">
        <f>SUM(C11-C12)</f>
        <v>0</v>
      </c>
      <c r="D13" s="48" t="s">
        <v>19</v>
      </c>
      <c r="E13" s="12"/>
      <c r="F13" s="25" t="s">
        <v>38</v>
      </c>
      <c r="G13" s="28">
        <v>393.39</v>
      </c>
      <c r="H13" s="27">
        <v>606.66</v>
      </c>
      <c r="I13" s="46">
        <v>0</v>
      </c>
      <c r="J13" s="53" t="s">
        <v>31</v>
      </c>
      <c r="K13" s="12"/>
      <c r="L13" s="21" t="s">
        <v>20</v>
      </c>
      <c r="M13" s="33"/>
      <c r="N13" s="48">
        <f>SUM((N3/7.14)+(N4/4.34))</f>
        <v>0</v>
      </c>
      <c r="O13" s="48" t="s">
        <v>19</v>
      </c>
      <c r="P13" s="12"/>
      <c r="Q13" s="2"/>
      <c r="R13" s="2"/>
    </row>
    <row r="14" spans="1:18" x14ac:dyDescent="0.25">
      <c r="A14" s="19" t="s">
        <v>22</v>
      </c>
      <c r="B14" s="32"/>
      <c r="C14" s="48">
        <f>SUM(B4/4.34)</f>
        <v>0</v>
      </c>
      <c r="D14" s="48" t="s">
        <v>19</v>
      </c>
      <c r="E14" s="12"/>
      <c r="F14" s="18" t="s">
        <v>40</v>
      </c>
      <c r="G14" s="18"/>
      <c r="H14" s="18"/>
      <c r="I14" s="24"/>
      <c r="J14" s="24"/>
      <c r="K14" s="12"/>
      <c r="L14" s="21" t="s">
        <v>26</v>
      </c>
      <c r="M14" s="33"/>
      <c r="N14" s="48">
        <f>SUM((N7/61.017)*2.8)</f>
        <v>0</v>
      </c>
      <c r="O14" s="48" t="s">
        <v>19</v>
      </c>
      <c r="P14" s="12"/>
      <c r="Q14" s="2"/>
      <c r="R14" s="2"/>
    </row>
    <row r="15" spans="1:18" x14ac:dyDescent="0.25">
      <c r="A15" s="19" t="s">
        <v>21</v>
      </c>
      <c r="B15" s="32"/>
      <c r="C15" s="48">
        <f>SUM(B3/7.14)</f>
        <v>0</v>
      </c>
      <c r="D15" s="48" t="s">
        <v>19</v>
      </c>
      <c r="E15" s="12"/>
      <c r="F15" s="25" t="s">
        <v>52</v>
      </c>
      <c r="G15" s="34"/>
      <c r="H15" s="35">
        <f>IF(J15="g",1/0.04/F3*I15,IF(J15="ml",1/0.0332/F3*I15))</f>
        <v>0</v>
      </c>
      <c r="I15" s="46">
        <v>0</v>
      </c>
      <c r="J15" s="47" t="s">
        <v>31</v>
      </c>
      <c r="K15" s="12"/>
      <c r="L15" s="21" t="s">
        <v>23</v>
      </c>
      <c r="M15" s="33"/>
      <c r="N15" s="48">
        <f>SUM(N13-N14)</f>
        <v>0</v>
      </c>
      <c r="O15" s="48" t="s">
        <v>19</v>
      </c>
      <c r="P15" s="12"/>
      <c r="Q15" s="2"/>
      <c r="R15" s="2"/>
    </row>
    <row r="16" spans="1:18" x14ac:dyDescent="0.25">
      <c r="A16" s="36" t="s">
        <v>24</v>
      </c>
      <c r="B16" s="32"/>
      <c r="C16" s="49">
        <f>SUM(C12-C15/3.5-C14/7)</f>
        <v>0</v>
      </c>
      <c r="D16" s="48" t="s">
        <v>19</v>
      </c>
      <c r="E16" s="12"/>
      <c r="F16" s="25" t="s">
        <v>53</v>
      </c>
      <c r="G16" s="34"/>
      <c r="H16" s="35">
        <f>IF(J16="g",1/0.13/F3*I16,IF(J16="ml",1/0.124/F3*I16))</f>
        <v>0</v>
      </c>
      <c r="I16" s="46">
        <v>0</v>
      </c>
      <c r="J16" s="47" t="s">
        <v>31</v>
      </c>
      <c r="K16" s="12"/>
      <c r="L16" s="21" t="s">
        <v>22</v>
      </c>
      <c r="M16" s="33"/>
      <c r="N16" s="48">
        <f>SUM(N4/4.34)</f>
        <v>0</v>
      </c>
      <c r="O16" s="48" t="s">
        <v>19</v>
      </c>
      <c r="P16" s="12"/>
      <c r="Q16" s="2"/>
      <c r="R16" s="2"/>
    </row>
    <row r="17" spans="1:18" x14ac:dyDescent="0.25">
      <c r="A17" s="36" t="s">
        <v>25</v>
      </c>
      <c r="B17" s="32"/>
      <c r="C17" s="49" t="e">
        <f>IF(B9&lt;B8,"1 : "&amp;(TRUNC(B8/B9,1)),(TRUNC(B9/B8,1))&amp;" : 1")</f>
        <v>#DIV/0!</v>
      </c>
      <c r="D17" s="48" t="s">
        <v>27</v>
      </c>
      <c r="E17" s="12"/>
      <c r="F17" s="25" t="s">
        <v>54</v>
      </c>
      <c r="G17" s="34"/>
      <c r="H17" s="35">
        <f>IF(J17="g",1/0.175/F3*I17,IF(J17="ml",1/0.164/F3*I17))</f>
        <v>0</v>
      </c>
      <c r="I17" s="46">
        <v>0</v>
      </c>
      <c r="J17" s="47" t="s">
        <v>31</v>
      </c>
      <c r="K17" s="12"/>
      <c r="L17" s="21" t="s">
        <v>21</v>
      </c>
      <c r="M17" s="33"/>
      <c r="N17" s="48">
        <f>SUM(N3/7.14)</f>
        <v>0</v>
      </c>
      <c r="O17" s="48" t="s">
        <v>19</v>
      </c>
      <c r="P17" s="12"/>
      <c r="Q17" s="2"/>
      <c r="R17" s="2"/>
    </row>
    <row r="18" spans="1:18" x14ac:dyDescent="0.25">
      <c r="A18" s="12"/>
      <c r="B18" s="12"/>
      <c r="C18" s="12"/>
      <c r="D18" s="12"/>
      <c r="E18" s="12"/>
      <c r="F18" s="25" t="s">
        <v>55</v>
      </c>
      <c r="G18" s="34"/>
      <c r="H18" s="35">
        <f>IF(J18="g",1/0.35/F3*I18,IF(J18="ml",1/0.332/F3*I18))</f>
        <v>0</v>
      </c>
      <c r="I18" s="46">
        <v>0</v>
      </c>
      <c r="J18" s="47" t="s">
        <v>31</v>
      </c>
      <c r="K18" s="12"/>
      <c r="L18" s="37" t="s">
        <v>24</v>
      </c>
      <c r="M18" s="38">
        <f>SUM(H15:H18)</f>
        <v>0</v>
      </c>
      <c r="N18" s="49">
        <f>SUM((N14-N17/3.5-N16/7)-M18)</f>
        <v>0</v>
      </c>
      <c r="O18" s="48" t="s">
        <v>19</v>
      </c>
      <c r="P18" s="12"/>
      <c r="Q18" s="2"/>
      <c r="R18" s="2"/>
    </row>
    <row r="19" spans="1:18" x14ac:dyDescent="0.25">
      <c r="A19" s="12"/>
      <c r="B19" s="12"/>
      <c r="C19" s="12"/>
      <c r="D19" s="12"/>
      <c r="E19" s="12"/>
      <c r="F19" s="24"/>
      <c r="G19" s="24"/>
      <c r="H19" s="39"/>
      <c r="I19" s="24"/>
      <c r="J19" s="24"/>
      <c r="K19" s="12"/>
      <c r="L19" s="37" t="s">
        <v>25</v>
      </c>
      <c r="M19" s="33"/>
      <c r="N19" s="49" t="e">
        <f>IF(M9&lt;M8,"1 : "&amp;(TRUNC(M8/M9,1)),(TRUNC(M9/M8,1))&amp;" : 1")</f>
        <v>#DIV/0!</v>
      </c>
      <c r="O19" s="48" t="s">
        <v>27</v>
      </c>
      <c r="P19" s="12"/>
      <c r="Q19" s="2"/>
      <c r="R19" s="2"/>
    </row>
    <row r="20" spans="1:18" x14ac:dyDescent="0.25">
      <c r="A20" s="12"/>
      <c r="B20" s="12"/>
      <c r="C20" s="12"/>
      <c r="D20" s="12"/>
      <c r="E20" s="12"/>
      <c r="F20" s="24"/>
      <c r="G20" s="24"/>
      <c r="H20" s="24"/>
      <c r="I20" s="24"/>
      <c r="J20" s="24"/>
      <c r="K20" s="12"/>
      <c r="L20" s="12"/>
      <c r="M20" s="12"/>
      <c r="N20" s="12"/>
      <c r="O20" s="12"/>
      <c r="P20" s="12"/>
      <c r="Q20" s="2"/>
      <c r="R20" s="2"/>
    </row>
    <row r="21" spans="1:18" x14ac:dyDescent="0.25">
      <c r="A21" s="12"/>
      <c r="B21" s="12"/>
      <c r="C21" s="12"/>
      <c r="D21" s="12"/>
      <c r="E21" s="12"/>
      <c r="F21" s="24"/>
      <c r="G21" s="24"/>
      <c r="H21" s="24"/>
      <c r="I21" s="24"/>
      <c r="J21" s="24"/>
      <c r="K21" s="12"/>
      <c r="L21" s="12"/>
      <c r="M21" s="12"/>
      <c r="N21" s="12"/>
      <c r="O21" s="12"/>
      <c r="P21" s="12"/>
      <c r="Q21" s="2"/>
      <c r="R21" s="2"/>
    </row>
    <row r="22" spans="1:18" x14ac:dyDescent="0.25">
      <c r="A22" s="12"/>
      <c r="B22" s="12"/>
      <c r="C22" s="12"/>
      <c r="D22" s="12"/>
      <c r="E22" s="12"/>
      <c r="F22" s="24"/>
      <c r="G22" s="24"/>
      <c r="H22" s="24"/>
      <c r="I22" s="24"/>
      <c r="J22" s="24"/>
      <c r="K22" s="12"/>
      <c r="L22" s="12"/>
      <c r="M22" s="12"/>
      <c r="N22" s="12"/>
      <c r="O22" s="12"/>
      <c r="P22" s="12"/>
      <c r="Q22" s="2"/>
      <c r="R22" s="2"/>
    </row>
    <row r="23" spans="1:18" x14ac:dyDescent="0.25">
      <c r="A23" s="12"/>
      <c r="B23" s="12"/>
      <c r="C23" s="12"/>
      <c r="D23" s="12"/>
      <c r="E23" s="12"/>
      <c r="F23" s="24"/>
      <c r="G23" s="24"/>
      <c r="H23" s="24"/>
      <c r="I23" s="24"/>
      <c r="J23" s="24"/>
      <c r="K23" s="12"/>
      <c r="L23" s="12"/>
      <c r="M23" s="12"/>
      <c r="N23" s="12"/>
      <c r="O23" s="12"/>
      <c r="P23" s="12"/>
      <c r="Q23" s="2"/>
      <c r="R23" s="2"/>
    </row>
    <row r="24" spans="1:18" x14ac:dyDescent="0.25">
      <c r="A24" s="12"/>
      <c r="B24" s="12"/>
      <c r="C24" s="12"/>
      <c r="D24" s="12"/>
      <c r="E24" s="12"/>
      <c r="F24" s="24"/>
      <c r="G24" s="24"/>
      <c r="H24" s="24"/>
      <c r="I24" s="24"/>
      <c r="J24" s="24"/>
      <c r="K24" s="12"/>
      <c r="L24" s="12"/>
      <c r="M24" s="12"/>
      <c r="N24" s="12"/>
      <c r="O24" s="12"/>
      <c r="P24" s="12"/>
      <c r="Q24" s="2"/>
      <c r="R24" s="2"/>
    </row>
    <row r="25" spans="1:18" x14ac:dyDescent="0.25">
      <c r="A25" s="12"/>
      <c r="B25" s="12"/>
      <c r="C25" s="12"/>
      <c r="D25" s="12"/>
      <c r="E25" s="12"/>
      <c r="F25" s="24"/>
      <c r="G25" s="24"/>
      <c r="H25" s="24"/>
      <c r="I25" s="24"/>
      <c r="J25" s="24"/>
      <c r="K25" s="12"/>
      <c r="L25" s="12"/>
      <c r="M25" s="12"/>
      <c r="N25" s="12"/>
      <c r="O25" s="12"/>
      <c r="P25" s="12"/>
      <c r="Q25" s="2"/>
      <c r="R25" s="2"/>
    </row>
    <row r="26" spans="1:18" x14ac:dyDescent="0.25">
      <c r="A26" s="12"/>
      <c r="B26" s="12"/>
      <c r="C26" s="12"/>
      <c r="D26" s="12"/>
      <c r="E26" s="12"/>
      <c r="F26" s="24"/>
      <c r="G26" s="24"/>
      <c r="H26" s="24"/>
      <c r="I26" s="24"/>
      <c r="J26" s="24"/>
      <c r="K26" s="12"/>
      <c r="L26" s="12"/>
      <c r="M26" s="12"/>
      <c r="N26" s="12"/>
      <c r="O26" s="12"/>
      <c r="P26" s="12"/>
      <c r="Q26" s="2"/>
      <c r="R26" s="2"/>
    </row>
    <row r="27" spans="1:18" x14ac:dyDescent="0.25">
      <c r="A27" s="12"/>
      <c r="B27" s="12"/>
      <c r="C27" s="12"/>
      <c r="D27" s="12"/>
      <c r="E27" s="12"/>
      <c r="F27" s="24"/>
      <c r="G27" s="24"/>
      <c r="H27" s="24"/>
      <c r="I27" s="24"/>
      <c r="J27" s="24"/>
      <c r="K27" s="12"/>
      <c r="L27" s="12"/>
      <c r="M27" s="12"/>
      <c r="N27" s="12"/>
      <c r="O27" s="12"/>
      <c r="P27" s="12"/>
      <c r="Q27" s="2"/>
      <c r="R27" s="2"/>
    </row>
    <row r="28" spans="1:18" x14ac:dyDescent="0.25">
      <c r="A28" s="12"/>
      <c r="B28" s="12"/>
      <c r="C28" s="12"/>
      <c r="D28" s="12"/>
      <c r="E28" s="12"/>
      <c r="F28" s="24"/>
      <c r="G28" s="24"/>
      <c r="H28" s="24"/>
      <c r="I28" s="24"/>
      <c r="J28" s="24"/>
      <c r="K28" s="12"/>
      <c r="L28" s="12"/>
      <c r="M28" s="12"/>
      <c r="N28" s="12"/>
      <c r="O28" s="12"/>
      <c r="P28" s="12"/>
    </row>
    <row r="29" spans="1:18" x14ac:dyDescent="0.25">
      <c r="A29" s="12"/>
      <c r="B29" s="12"/>
      <c r="C29" s="12"/>
      <c r="D29" s="12"/>
      <c r="E29" s="12"/>
      <c r="F29" s="24"/>
      <c r="G29" s="24"/>
      <c r="H29" s="24"/>
      <c r="I29" s="24"/>
      <c r="J29" s="24"/>
      <c r="K29" s="12"/>
      <c r="L29" s="12"/>
      <c r="M29" s="12"/>
      <c r="N29" s="12"/>
      <c r="O29" s="12"/>
      <c r="P29" s="12"/>
    </row>
    <row r="30" spans="1:18" x14ac:dyDescent="0.25">
      <c r="A30" s="12"/>
      <c r="B30" s="12"/>
      <c r="C30" s="12"/>
      <c r="D30" s="12"/>
      <c r="E30" s="12"/>
      <c r="F30" s="24"/>
      <c r="G30" s="24"/>
      <c r="H30" s="24"/>
      <c r="I30" s="24"/>
      <c r="J30" s="24"/>
      <c r="K30" s="12"/>
      <c r="L30" s="12"/>
      <c r="M30" s="12"/>
      <c r="N30" s="12"/>
      <c r="O30" s="12"/>
      <c r="P30" s="12"/>
    </row>
    <row r="31" spans="1:18" x14ac:dyDescent="0.25">
      <c r="A31" s="12"/>
      <c r="B31" s="12"/>
      <c r="C31" s="12"/>
      <c r="D31" s="12"/>
      <c r="E31" s="12"/>
      <c r="F31" s="24"/>
      <c r="G31" s="24"/>
      <c r="H31" s="24"/>
      <c r="I31" s="24"/>
      <c r="J31" s="24"/>
      <c r="K31" s="12"/>
      <c r="L31" s="12"/>
      <c r="M31" s="12"/>
      <c r="N31" s="12"/>
      <c r="O31" s="12"/>
      <c r="P31" s="12"/>
    </row>
    <row r="32" spans="1:18" x14ac:dyDescent="0.25">
      <c r="A32" s="12"/>
      <c r="B32" s="12"/>
      <c r="C32" s="12"/>
      <c r="D32" s="12"/>
      <c r="E32" s="12"/>
      <c r="F32" s="24"/>
      <c r="G32" s="24"/>
      <c r="H32" s="24"/>
      <c r="I32" s="24"/>
      <c r="J32" s="24"/>
      <c r="K32" s="12"/>
      <c r="L32" s="12"/>
      <c r="M32" s="12"/>
      <c r="N32" s="12"/>
      <c r="O32" s="12"/>
      <c r="P32" s="12"/>
    </row>
    <row r="33" spans="1:16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35" spans="1:16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 spans="1:16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</row>
    <row r="38" spans="1:16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x14ac:dyDescent="0.25">
      <c r="H99" s="2"/>
      <c r="I99" s="2"/>
      <c r="J99" s="2"/>
      <c r="L99" s="2"/>
      <c r="M99" s="2"/>
      <c r="N99" s="2"/>
      <c r="O99" s="2"/>
    </row>
    <row r="100" spans="1:16" x14ac:dyDescent="0.25">
      <c r="L100" s="2"/>
      <c r="M100" s="2"/>
      <c r="N100" s="2"/>
      <c r="O100" s="2"/>
    </row>
  </sheetData>
  <sheetProtection sheet="1" objects="1" scenarios="1" selectLockedCells="1"/>
  <mergeCells count="21">
    <mergeCell ref="F5:H5"/>
    <mergeCell ref="I5:J5"/>
    <mergeCell ref="F6:H6"/>
    <mergeCell ref="F14:H14"/>
    <mergeCell ref="F1:J1"/>
    <mergeCell ref="F2:H2"/>
    <mergeCell ref="I2:J2"/>
    <mergeCell ref="F3:H3"/>
    <mergeCell ref="I3:J3"/>
    <mergeCell ref="F4:H4"/>
    <mergeCell ref="I4:J4"/>
    <mergeCell ref="L1:O1"/>
    <mergeCell ref="L2:M2"/>
    <mergeCell ref="L6:M6"/>
    <mergeCell ref="L12:M12"/>
    <mergeCell ref="N12:O12"/>
    <mergeCell ref="A2:B2"/>
    <mergeCell ref="A6:B6"/>
    <mergeCell ref="A1:D1"/>
    <mergeCell ref="A10:B10"/>
    <mergeCell ref="C10:D10"/>
  </mergeCells>
  <printOptions horizontalCentered="1" verticalCentered="1"/>
  <pageMargins left="0.27559055118110237" right="0.27559055118110237" top="0.27559055118110237" bottom="0.27559055118110237" header="0" footer="0"/>
  <pageSetup paperSize="9" orientation="landscape" r:id="rId1"/>
  <ignoredErrors>
    <ignoredError sqref="C17 M18 N19 N3:N8 N11" evalError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Tabelle2!$A$2:$A$3</xm:f>
          </x14:formula1>
          <xm:sqref>D5 D7:D9</xm:sqref>
        </x14:dataValidation>
        <x14:dataValidation type="list" allowBlank="1" showInputMessage="1" showErrorMessage="1">
          <x14:formula1>
            <xm:f>Tabelle2!$A$2:$A$4</xm:f>
          </x14:formula1>
          <xm:sqref>D3:D4</xm:sqref>
        </x14:dataValidation>
        <x14:dataValidation type="list" allowBlank="1" showInputMessage="1" showErrorMessage="1">
          <x14:formula1>
            <xm:f>Tabelle2!$A$6:$A$7</xm:f>
          </x14:formula1>
          <xm:sqref>J15:J18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E17" sqref="E17"/>
    </sheetView>
  </sheetViews>
  <sheetFormatPr baseColWidth="10" defaultRowHeight="15" x14ac:dyDescent="0.25"/>
  <cols>
    <col min="3" max="3" width="21.140625" customWidth="1"/>
    <col min="4" max="4" width="16.5703125" customWidth="1"/>
    <col min="5" max="5" width="9.140625" customWidth="1"/>
    <col min="6" max="6" width="16.5703125" customWidth="1"/>
    <col min="7" max="7" width="9.140625" customWidth="1"/>
  </cols>
  <sheetData>
    <row r="1" spans="1:8" ht="15.75" thickBot="1" x14ac:dyDescent="0.3">
      <c r="A1" s="1" t="s">
        <v>32</v>
      </c>
      <c r="C1" s="1" t="s">
        <v>29</v>
      </c>
      <c r="D1" s="1"/>
      <c r="E1" s="1"/>
      <c r="F1" s="1"/>
      <c r="G1" s="1"/>
      <c r="H1" s="1"/>
    </row>
    <row r="2" spans="1:8" ht="15.75" thickTop="1" x14ac:dyDescent="0.25">
      <c r="A2" t="s">
        <v>18</v>
      </c>
      <c r="C2" s="4" t="s">
        <v>42</v>
      </c>
      <c r="D2" s="4" t="s">
        <v>45</v>
      </c>
      <c r="E2" s="4" t="s">
        <v>44</v>
      </c>
      <c r="F2" s="4" t="s">
        <v>43</v>
      </c>
      <c r="G2" s="4" t="s">
        <v>44</v>
      </c>
    </row>
    <row r="3" spans="1:8" x14ac:dyDescent="0.25">
      <c r="A3" t="s">
        <v>17</v>
      </c>
      <c r="C3" s="3" t="s">
        <v>33</v>
      </c>
      <c r="D3" s="3" t="s">
        <v>1</v>
      </c>
      <c r="E3">
        <v>232.78</v>
      </c>
      <c r="F3" t="s">
        <v>8</v>
      </c>
      <c r="G3">
        <v>557.92999999999995</v>
      </c>
    </row>
    <row r="4" spans="1:8" x14ac:dyDescent="0.25">
      <c r="A4" t="s">
        <v>19</v>
      </c>
      <c r="C4" s="3" t="s">
        <v>35</v>
      </c>
      <c r="D4" s="3" t="s">
        <v>1</v>
      </c>
      <c r="E4">
        <v>272.60000000000002</v>
      </c>
      <c r="F4" t="s">
        <v>5</v>
      </c>
      <c r="G4">
        <v>482.28</v>
      </c>
    </row>
    <row r="5" spans="1:8" x14ac:dyDescent="0.25">
      <c r="C5" s="3" t="s">
        <v>34</v>
      </c>
      <c r="D5" s="3" t="s">
        <v>2</v>
      </c>
      <c r="E5">
        <v>98.59</v>
      </c>
      <c r="F5" t="s">
        <v>8</v>
      </c>
      <c r="G5">
        <v>389.73</v>
      </c>
    </row>
    <row r="6" spans="1:8" x14ac:dyDescent="0.25">
      <c r="A6" t="s">
        <v>31</v>
      </c>
      <c r="C6" s="3" t="s">
        <v>36</v>
      </c>
      <c r="D6" s="3" t="s">
        <v>2</v>
      </c>
      <c r="E6">
        <v>119.53</v>
      </c>
      <c r="F6" t="s">
        <v>5</v>
      </c>
      <c r="G6">
        <v>174.39</v>
      </c>
    </row>
    <row r="7" spans="1:8" x14ac:dyDescent="0.25">
      <c r="A7" t="s">
        <v>41</v>
      </c>
      <c r="C7" s="3" t="s">
        <v>37</v>
      </c>
      <c r="D7" s="3" t="s">
        <v>3</v>
      </c>
      <c r="E7">
        <v>273.66000000000003</v>
      </c>
      <c r="F7" t="s">
        <v>4</v>
      </c>
      <c r="G7">
        <v>726.34</v>
      </c>
    </row>
    <row r="8" spans="1:8" x14ac:dyDescent="0.25">
      <c r="C8" s="3" t="s">
        <v>38</v>
      </c>
      <c r="D8" s="3" t="s">
        <v>3</v>
      </c>
      <c r="E8">
        <v>393.39</v>
      </c>
      <c r="F8" t="s">
        <v>5</v>
      </c>
      <c r="G8">
        <v>606.66</v>
      </c>
    </row>
  </sheetData>
  <pageMargins left="0.7" right="0.7" top="0.78740157499999996" bottom="0.78740157499999996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Brauwasser</vt:lpstr>
      <vt:lpstr>Tabelle2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2017-05-20T22:10:45Z</dcterms:modified>
</cp:coreProperties>
</file>