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Tabelle1" sheetId="1" r:id="rId3"/>
  </sheets>
  <definedNames/>
  <calcPr/>
</workbook>
</file>

<file path=xl/sharedStrings.xml><?xml version="1.0" encoding="utf-8"?>
<sst xmlns="http://schemas.openxmlformats.org/spreadsheetml/2006/main" count="213" uniqueCount="93">
  <si>
    <t>Wasserwerte Start [mg/l]</t>
  </si>
  <si>
    <t>Aufbereitung</t>
  </si>
  <si>
    <t>Wasserwerte aufbereitet [mg/l]</t>
  </si>
  <si>
    <t>Empfohlene Werte</t>
  </si>
  <si>
    <t>RA °dH</t>
  </si>
  <si>
    <t>Ca</t>
  </si>
  <si>
    <t>Mg</t>
  </si>
  <si>
    <t>SO4</t>
  </si>
  <si>
    <t>CL</t>
  </si>
  <si>
    <t>Kationen:</t>
  </si>
  <si>
    <t>Mittel</t>
  </si>
  <si>
    <t>Menge [g]</t>
  </si>
  <si>
    <t>Helles Lager</t>
  </si>
  <si>
    <t>-3 - 0</t>
  </si>
  <si>
    <t>30 – 50</t>
  </si>
  <si>
    <t>0 – 20</t>
  </si>
  <si>
    <t>0 – 50</t>
  </si>
  <si>
    <t>50 – 100</t>
  </si>
  <si>
    <t>Calcium</t>
  </si>
  <si>
    <t>CaSo4 (2 H2O)</t>
  </si>
  <si>
    <t>0</t>
  </si>
  <si>
    <t>Böhm. Pils</t>
  </si>
  <si>
    <t>-2 - 0</t>
  </si>
  <si>
    <t>0 – 30</t>
  </si>
  <si>
    <t>Magnesium</t>
  </si>
  <si>
    <t>CaCl (2 H2O)</t>
  </si>
  <si>
    <t>Dt. Pils, Premiun Lager</t>
  </si>
  <si>
    <t>-5 - 0</t>
  </si>
  <si>
    <t>50 – 75</t>
  </si>
  <si>
    <t>50 – 150</t>
  </si>
  <si>
    <t>Natrium</t>
  </si>
  <si>
    <t>NaCl</t>
  </si>
  <si>
    <t>Dortm. Export</t>
  </si>
  <si>
    <t>0 – 2</t>
  </si>
  <si>
    <t>75 – 100</t>
  </si>
  <si>
    <t>100 – 200</t>
  </si>
  <si>
    <t>Anionen:</t>
  </si>
  <si>
    <t>NaHCO3</t>
  </si>
  <si>
    <t>Märzen, Festbier</t>
  </si>
  <si>
    <t>0 – 5</t>
  </si>
  <si>
    <t>0 – 25</t>
  </si>
  <si>
    <t>0 – 100</t>
  </si>
  <si>
    <t>Hydrogencarbonat</t>
  </si>
  <si>
    <t>MgCl (6 H2O)</t>
  </si>
  <si>
    <t>Dunkel, Schwarzbier</t>
  </si>
  <si>
    <t>3 – 6</t>
  </si>
  <si>
    <t>Chlorid</t>
  </si>
  <si>
    <t>MgSO4 (7 H2O)</t>
  </si>
  <si>
    <t>Maibock, Heller Bock, Doppelbock</t>
  </si>
  <si>
    <t>5 – 10</t>
  </si>
  <si>
    <t>Sulfat</t>
  </si>
  <si>
    <t>Dunkler Bock</t>
  </si>
  <si>
    <t>10</t>
  </si>
  <si>
    <t>Phosphat</t>
  </si>
  <si>
    <t>Pale Ale, Ordinary Bitter</t>
  </si>
  <si>
    <t>Lactat</t>
  </si>
  <si>
    <t>Menge [ml]</t>
  </si>
  <si>
    <t>Mild Ale, Best Bitter, Scotch Ale</t>
  </si>
  <si>
    <t>Berechnete Werte: [°dH]</t>
  </si>
  <si>
    <t>Milchsäure (80%)</t>
  </si>
  <si>
    <t>Irish Dry Stout, Porter</t>
  </si>
  <si>
    <t>2 – 7</t>
  </si>
  <si>
    <t>15 – 35</t>
  </si>
  <si>
    <t>Gesamthärte</t>
  </si>
  <si>
    <t>Salzsäure (9%)</t>
  </si>
  <si>
    <t>Weizenbier, Weizenbock</t>
  </si>
  <si>
    <t>Carbonathärte</t>
  </si>
  <si>
    <t>Schwefelsäure (10%)</t>
  </si>
  <si>
    <t>Wit, Cream Ale, Kölsch</t>
  </si>
  <si>
    <t>Ca-Härte</t>
  </si>
  <si>
    <t>Phosphorsäure (10%)</t>
  </si>
  <si>
    <t>American Pale Ale, American IPA</t>
  </si>
  <si>
    <t>100 – 400</t>
  </si>
  <si>
    <t>Mg-Härte</t>
  </si>
  <si>
    <t>Altbier, ESB, English IPA</t>
  </si>
  <si>
    <t>100 – 300</t>
  </si>
  <si>
    <t>Nichtcarbonathärte</t>
  </si>
  <si>
    <t>Wassermenge gesamt[l]</t>
  </si>
  <si>
    <t>30</t>
  </si>
  <si>
    <t>Extra / Sweet / Oatmeal Stout</t>
  </si>
  <si>
    <t>SO4/Cl-Verhältnis</t>
  </si>
  <si>
    <t xml:space="preserve"> </t>
  </si>
  <si>
    <t>Belgisches Ale, Triple, Blonde</t>
  </si>
  <si>
    <t>Restalkalität</t>
  </si>
  <si>
    <t>Davon Osmosewasser [l]</t>
  </si>
  <si>
    <t>Brown / Strong Scotch Ale, Barleywine</t>
  </si>
  <si>
    <t>Russian Imperial Stout</t>
  </si>
  <si>
    <t>8 – 15</t>
  </si>
  <si>
    <t>Davon Abgekocht [l]</t>
  </si>
  <si>
    <t>Näherungswerte Abgekocht [mg/l]</t>
  </si>
  <si>
    <t>Zu hoch</t>
  </si>
  <si>
    <t>passt</t>
  </si>
  <si>
    <t>Zu niedrig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</si>
</sst>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</font>
    <font>
      <b/>
      <sz val="10.0"/>
      <name val="Arial"/>
    </font>
    <font/>
    <font>
      <sz val="10.0"/>
      <name val="Arial"/>
    </font>
    <font>
      <sz val="10.0"/>
      <color rgb="FFFFFFFF"/>
      <name val="Arial"/>
    </font>
  </fonts>
  <fills count="5">
    <fill>
      <patternFill patternType="none"/>
    </fill>
    <fill>
      <patternFill patternType="lightGray"/>
    </fill>
    <fill>
      <patternFill patternType="solid">
        <fgColor rgb="FF00CC00"/>
        <bgColor rgb="FF00CC00"/>
      </patternFill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</fills>
  <borders count="8">
    <border/>
    <border>
      <left style="hair">
        <color rgb="FF000000"/>
      </left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right style="hair">
        <color rgb="FF000000"/>
      </right>
    </border>
    <border>
      <left style="hair">
        <color rgb="FF000000"/>
      </left>
      <right style="hair">
        <color rgb="FF000000"/>
      </right>
      <top style="hair">
        <color rgb="FF000000"/>
      </top>
    </border>
    <border>
      <left style="hair">
        <color rgb="FF000000"/>
      </left>
      <right style="hair">
        <color rgb="FF000000"/>
      </right>
      <bottom style="hair">
        <color rgb="FF000000"/>
      </bottom>
    </border>
    <border>
      <left/>
      <right/>
      <top/>
      <bottom/>
    </border>
  </borders>
  <cellStyleXfs count="1">
    <xf borderId="0" fillId="0" fontId="0" numFmtId="49" applyAlignment="1" applyFont="1" applyNumberFormat="1"/>
  </cellStyleXfs>
  <cellXfs count="22">
    <xf borderId="0" fillId="0" fontId="0" numFmtId="49" xfId="0" applyAlignment="1" applyFont="1" applyNumberFormat="1">
      <alignment horizontal="center" readingOrder="0" shrinkToFit="0" vertical="bottom" wrapText="0"/>
    </xf>
    <xf borderId="1" fillId="0" fontId="1" numFmtId="49" xfId="0" applyAlignment="1" applyBorder="1" applyFont="1" applyNumberFormat="1">
      <alignment horizontal="center" shrinkToFit="0" vertical="center" wrapText="0"/>
    </xf>
    <xf borderId="2" fillId="0" fontId="2" numFmtId="0" xfId="0" applyAlignment="1" applyBorder="1" applyFont="1">
      <alignment horizontal="center"/>
    </xf>
    <xf borderId="3" fillId="0" fontId="1" numFmtId="49" xfId="0" applyAlignment="1" applyBorder="1" applyFont="1" applyNumberFormat="1">
      <alignment horizontal="center" shrinkToFit="0" vertical="bottom" wrapText="0"/>
    </xf>
    <xf borderId="3" fillId="0" fontId="3" numFmtId="49" xfId="0" applyAlignment="1" applyBorder="1" applyFont="1" applyNumberFormat="1">
      <alignment horizontal="center" shrinkToFit="0" vertical="bottom" wrapText="0"/>
    </xf>
    <xf borderId="3" fillId="0" fontId="3" numFmtId="49" xfId="0" applyAlignment="1" applyBorder="1" applyFont="1" applyNumberFormat="1">
      <alignment horizontal="left" shrinkToFit="0" vertical="bottom" wrapText="0"/>
    </xf>
    <xf borderId="3" fillId="2" fontId="3" numFmtId="49" xfId="0" applyAlignment="1" applyBorder="1" applyFill="1" applyFont="1" applyNumberFormat="1">
      <alignment horizontal="center" shrinkToFit="0" vertical="bottom" wrapText="0"/>
    </xf>
    <xf borderId="3" fillId="0" fontId="3" numFmtId="4" xfId="0" applyAlignment="1" applyBorder="1" applyFont="1" applyNumberFormat="1">
      <alignment horizontal="center" readingOrder="0" shrinkToFit="0" vertical="bottom" wrapText="0"/>
    </xf>
    <xf borderId="4" fillId="0" fontId="3" numFmtId="49" xfId="0" applyAlignment="1" applyBorder="1" applyFont="1" applyNumberFormat="1">
      <alignment horizontal="center" shrinkToFit="0" vertical="bottom" wrapText="0"/>
    </xf>
    <xf borderId="3" fillId="0" fontId="3" numFmtId="4" xfId="0" applyAlignment="1" applyBorder="1" applyFont="1" applyNumberFormat="1">
      <alignment horizontal="center" shrinkToFit="0" vertical="bottom" wrapText="0"/>
    </xf>
    <xf borderId="5" fillId="0" fontId="1" numFmtId="49" xfId="0" applyAlignment="1" applyBorder="1" applyFont="1" applyNumberFormat="1">
      <alignment horizontal="center" shrinkToFit="0" vertical="center" wrapText="0"/>
    </xf>
    <xf borderId="6" fillId="0" fontId="2" numFmtId="0" xfId="0" applyAlignment="1" applyBorder="1" applyFont="1">
      <alignment horizontal="center"/>
    </xf>
    <xf borderId="3" fillId="0" fontId="1" numFmtId="4" xfId="0" applyAlignment="1" applyBorder="1" applyFont="1" applyNumberFormat="1">
      <alignment horizontal="center" shrinkToFit="0" vertical="bottom" wrapText="0"/>
    </xf>
    <xf borderId="5" fillId="0" fontId="1" numFmtId="49" xfId="0" applyAlignment="1" applyBorder="1" applyFont="1" applyNumberFormat="1">
      <alignment horizontal="center" shrinkToFit="0" vertical="center" wrapText="1"/>
    </xf>
    <xf borderId="3" fillId="0" fontId="1" numFmtId="49" xfId="0" applyAlignment="1" applyBorder="1" applyFont="1" applyNumberFormat="1">
      <alignment horizontal="center" shrinkToFit="0" vertical="center" wrapText="1"/>
    </xf>
    <xf borderId="3" fillId="0" fontId="1" numFmtId="49" xfId="0" applyAlignment="1" applyBorder="1" applyFont="1" applyNumberFormat="1">
      <alignment horizontal="center" shrinkToFit="0" vertical="center" wrapText="0"/>
    </xf>
    <xf borderId="0" fillId="0" fontId="3" numFmtId="49" xfId="0" applyAlignment="1" applyFont="1" applyNumberFormat="1">
      <alignment horizontal="left" shrinkToFit="0" vertical="bottom" wrapText="0"/>
    </xf>
    <xf borderId="0" fillId="0" fontId="3" numFmtId="49" xfId="0" applyAlignment="1" applyFont="1" applyNumberFormat="1">
      <alignment horizontal="center" shrinkToFit="0" vertical="bottom" wrapText="0"/>
    </xf>
    <xf borderId="0" fillId="0" fontId="1" numFmtId="49" xfId="0" applyAlignment="1" applyFont="1" applyNumberFormat="1">
      <alignment horizontal="center" shrinkToFit="0" vertical="bottom" wrapText="0"/>
    </xf>
    <xf borderId="7" fillId="3" fontId="4" numFmtId="49" xfId="0" applyAlignment="1" applyBorder="1" applyFill="1" applyFont="1" applyNumberFormat="1">
      <alignment horizontal="center" shrinkToFit="0" vertical="bottom" wrapText="0"/>
    </xf>
    <xf borderId="7" fillId="2" fontId="3" numFmtId="49" xfId="0" applyAlignment="1" applyBorder="1" applyFont="1" applyNumberFormat="1">
      <alignment horizontal="center" shrinkToFit="0" vertical="bottom" wrapText="0"/>
    </xf>
    <xf borderId="7" fillId="4" fontId="4" numFmtId="49" xfId="0" applyAlignment="1" applyBorder="1" applyFill="1" applyFont="1" applyNumberFormat="1">
      <alignment horizontal="center" shrinkToFit="0" vertical="bottom" wrapText="0"/>
    </xf>
  </cellXfs>
  <cellStyles count="1">
    <cellStyle xfId="0" name="Normal" builtinId="0"/>
  </cellStyles>
  <dxfs count="2">
    <dxf>
      <font>
        <color rgb="FFFFFFFF"/>
        <name val="Arial"/>
      </font>
      <numFmt numFmtId="0" formatCode=""/>
      <fill>
        <patternFill patternType="solid">
          <fgColor rgb="FF0000FF"/>
          <bgColor rgb="FF0000FF"/>
        </patternFill>
      </fill>
      <alignment horizontal="center" shrinkToFit="0" vertical="bottom" wrapText="0"/>
      <border/>
    </dxf>
    <dxf>
      <font>
        <color rgb="FFFFFFFF"/>
        <name val="Arial"/>
      </font>
      <numFmt numFmtId="0" formatCode=""/>
      <fill>
        <patternFill patternType="solid">
          <fgColor rgb="FFFF0000"/>
          <bgColor rgb="FFFF00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0"/>
  <cols>
    <col customWidth="1" min="1" max="1" width="23.14"/>
    <col customWidth="1" min="2" max="2" width="12.0"/>
    <col customWidth="1" min="3" max="3" width="9.71"/>
    <col customWidth="1" min="4" max="4" width="22.29"/>
    <col customWidth="1" min="5" max="5" width="11.57"/>
    <col customWidth="1" min="6" max="6" width="9.71"/>
    <col customWidth="1" min="7" max="7" width="23.14"/>
    <col customWidth="1" min="8" max="8" width="12.0"/>
    <col customWidth="1" min="9" max="9" width="9.57"/>
    <col customWidth="1" min="10" max="10" width="33.29"/>
    <col customWidth="1" min="11" max="15" width="9.14"/>
    <col customWidth="1" min="16" max="26" width="8.71"/>
  </cols>
  <sheetData>
    <row r="1" ht="12.75" customHeight="1"/>
    <row r="2" ht="12.75" customHeight="1">
      <c r="A2" s="1" t="s">
        <v>0</v>
      </c>
      <c r="B2" s="2"/>
      <c r="D2" s="1" t="s">
        <v>1</v>
      </c>
      <c r="E2" s="2"/>
      <c r="G2" s="1" t="s">
        <v>2</v>
      </c>
      <c r="H2" s="2"/>
      <c r="J2" s="3" t="s">
        <v>3</v>
      </c>
      <c r="K2" s="3" t="s">
        <v>4</v>
      </c>
      <c r="L2" s="3" t="s">
        <v>5</v>
      </c>
      <c r="M2" s="3" t="s">
        <v>6</v>
      </c>
      <c r="N2" s="3" t="s">
        <v>7</v>
      </c>
      <c r="O2" s="3" t="s">
        <v>8</v>
      </c>
    </row>
    <row r="3" ht="12.75" customHeight="1">
      <c r="A3" s="3" t="s">
        <v>9</v>
      </c>
      <c r="B3" s="4"/>
      <c r="D3" s="3" t="s">
        <v>10</v>
      </c>
      <c r="E3" s="3" t="s">
        <v>11</v>
      </c>
      <c r="G3" s="3" t="s">
        <v>9</v>
      </c>
      <c r="H3" s="4"/>
      <c r="J3" s="5" t="s">
        <v>12</v>
      </c>
      <c r="K3" s="6" t="s">
        <v>13</v>
      </c>
      <c r="L3" s="6" t="s">
        <v>14</v>
      </c>
      <c r="M3" s="6" t="s">
        <v>15</v>
      </c>
      <c r="N3" s="6" t="s">
        <v>16</v>
      </c>
      <c r="O3" s="6" t="s">
        <v>17</v>
      </c>
    </row>
    <row r="4" ht="12.75" customHeight="1">
      <c r="A4" s="5" t="s">
        <v>18</v>
      </c>
      <c r="B4" s="7">
        <v>60.8</v>
      </c>
      <c r="D4" s="4" t="s">
        <v>19</v>
      </c>
      <c r="E4" s="8" t="s">
        <v>20</v>
      </c>
      <c r="G4" s="5" t="s">
        <v>18</v>
      </c>
      <c r="H4" s="9">
        <f>(B4*(E18-E20-E22)+B25*E22)/E18+232.78*(E4/E18)+272.6*(E5/E18)</f>
        <v>60.8</v>
      </c>
      <c r="J4" s="5" t="s">
        <v>21</v>
      </c>
      <c r="K4" s="6" t="s">
        <v>22</v>
      </c>
      <c r="L4" s="6" t="s">
        <v>23</v>
      </c>
      <c r="M4" s="6" t="s">
        <v>15</v>
      </c>
      <c r="N4" s="6" t="s">
        <v>16</v>
      </c>
      <c r="O4" s="6" t="s">
        <v>16</v>
      </c>
    </row>
    <row r="5" ht="12.75" customHeight="1">
      <c r="A5" s="5" t="s">
        <v>24</v>
      </c>
      <c r="B5" s="9">
        <v>2.75</v>
      </c>
      <c r="D5" s="4" t="s">
        <v>25</v>
      </c>
      <c r="E5" s="4" t="s">
        <v>20</v>
      </c>
      <c r="G5" s="5" t="s">
        <v>24</v>
      </c>
      <c r="H5" s="9">
        <f>B5*(E18-E20)/E18+E8*(119.53/E18)+E9*(98.59/E18)</f>
        <v>2.75</v>
      </c>
      <c r="J5" s="5" t="s">
        <v>26</v>
      </c>
      <c r="K5" s="6" t="s">
        <v>27</v>
      </c>
      <c r="L5" s="6" t="s">
        <v>28</v>
      </c>
      <c r="M5" s="6" t="s">
        <v>15</v>
      </c>
      <c r="N5" s="6" t="s">
        <v>29</v>
      </c>
      <c r="O5" s="6" t="s">
        <v>17</v>
      </c>
    </row>
    <row r="6" ht="12.75" customHeight="1">
      <c r="A6" s="5" t="s">
        <v>30</v>
      </c>
      <c r="B6" s="9">
        <v>11.7</v>
      </c>
      <c r="D6" s="4" t="s">
        <v>31</v>
      </c>
      <c r="E6" s="4" t="s">
        <v>20</v>
      </c>
      <c r="G6" s="5" t="s">
        <v>30</v>
      </c>
      <c r="H6" s="9">
        <f>B6*(E18-E20)/E18+393.39*(E6/E18)+273.66*(E7/E18)</f>
        <v>11.7</v>
      </c>
      <c r="J6" s="5" t="s">
        <v>32</v>
      </c>
      <c r="K6" s="6" t="s">
        <v>33</v>
      </c>
      <c r="L6" s="6" t="s">
        <v>34</v>
      </c>
      <c r="M6" s="6" t="s">
        <v>15</v>
      </c>
      <c r="N6" s="6" t="s">
        <v>35</v>
      </c>
      <c r="O6" s="6" t="s">
        <v>17</v>
      </c>
    </row>
    <row r="7" ht="12.75" customHeight="1">
      <c r="A7" s="3" t="s">
        <v>36</v>
      </c>
      <c r="B7" s="9"/>
      <c r="D7" s="4" t="s">
        <v>37</v>
      </c>
      <c r="E7" s="4" t="s">
        <v>20</v>
      </c>
      <c r="G7" s="3" t="s">
        <v>36</v>
      </c>
      <c r="H7" s="9"/>
      <c r="J7" s="5" t="s">
        <v>38</v>
      </c>
      <c r="K7" s="6" t="s">
        <v>39</v>
      </c>
      <c r="L7" s="6" t="s">
        <v>28</v>
      </c>
      <c r="M7" s="6" t="s">
        <v>40</v>
      </c>
      <c r="N7" s="6" t="s">
        <v>41</v>
      </c>
      <c r="O7" s="6" t="s">
        <v>29</v>
      </c>
    </row>
    <row r="8" ht="12.75" customHeight="1">
      <c r="A8" s="5" t="s">
        <v>42</v>
      </c>
      <c r="B8" s="9">
        <v>135.5</v>
      </c>
      <c r="D8" s="4" t="s">
        <v>43</v>
      </c>
      <c r="E8" s="4" t="s">
        <v>20</v>
      </c>
      <c r="G8" s="5" t="s">
        <v>42</v>
      </c>
      <c r="H8" s="9">
        <f>(((B15*(E18-E20-E22)+B36*E22)/E18-E13/(3.32*E18/100)-E14/((12.4/0.9)*E18/100)-E15/(16.4*E18/100)-E16/(33.2*E18/100))/2.8)*61.017+726.34*(E7/E18)</f>
        <v>135.5</v>
      </c>
      <c r="J8" s="5" t="s">
        <v>44</v>
      </c>
      <c r="K8" s="6" t="s">
        <v>45</v>
      </c>
      <c r="L8" s="6" t="s">
        <v>28</v>
      </c>
      <c r="M8" s="6" t="s">
        <v>40</v>
      </c>
      <c r="N8" s="6" t="s">
        <v>16</v>
      </c>
      <c r="O8" s="6" t="s">
        <v>29</v>
      </c>
    </row>
    <row r="9" ht="12.75" customHeight="1">
      <c r="A9" s="5" t="s">
        <v>46</v>
      </c>
      <c r="B9" s="9">
        <v>26.0</v>
      </c>
      <c r="D9" s="4" t="s">
        <v>47</v>
      </c>
      <c r="E9" s="4" t="s">
        <v>20</v>
      </c>
      <c r="G9" s="5" t="s">
        <v>46</v>
      </c>
      <c r="H9" s="9">
        <f>B9*(E18-E20)/E18+482.28*(E5/E18)+606.66*(E6/E18)+13*(0.9*E14/12.4)*(100/E18)+E8*(174.39/E18)</f>
        <v>26</v>
      </c>
      <c r="J9" s="5" t="s">
        <v>48</v>
      </c>
      <c r="K9" s="6" t="s">
        <v>49</v>
      </c>
      <c r="L9" s="6" t="s">
        <v>28</v>
      </c>
      <c r="M9" s="6" t="s">
        <v>15</v>
      </c>
      <c r="N9" s="6" t="s">
        <v>41</v>
      </c>
      <c r="O9" s="6" t="s">
        <v>29</v>
      </c>
    </row>
    <row r="10" ht="12.75" customHeight="1">
      <c r="A10" s="5" t="s">
        <v>50</v>
      </c>
      <c r="B10" s="7">
        <v>44.0</v>
      </c>
      <c r="G10" s="5" t="s">
        <v>50</v>
      </c>
      <c r="H10" s="9">
        <f>B10*(E18-E20)/E18+557.93*(E4/E18)+17*(E15/16.4)*(100/E18)+E9*(389.73/E18)</f>
        <v>44</v>
      </c>
      <c r="J10" s="5" t="s">
        <v>51</v>
      </c>
      <c r="K10" s="6" t="s">
        <v>52</v>
      </c>
      <c r="L10" s="6" t="s">
        <v>17</v>
      </c>
      <c r="M10" s="6" t="s">
        <v>40</v>
      </c>
      <c r="N10" s="6" t="s">
        <v>41</v>
      </c>
      <c r="O10" s="6" t="s">
        <v>17</v>
      </c>
    </row>
    <row r="11" ht="12.75" customHeight="1">
      <c r="A11" s="5" t="s">
        <v>53</v>
      </c>
      <c r="B11" s="4">
        <v>0.0</v>
      </c>
      <c r="G11" s="5" t="s">
        <v>53</v>
      </c>
      <c r="H11" s="9">
        <f>B11*(E18-E20)/E18+34*(E16/33.2)*(100/E18)</f>
        <v>0</v>
      </c>
      <c r="J11" s="5" t="s">
        <v>54</v>
      </c>
      <c r="K11" s="6" t="s">
        <v>27</v>
      </c>
      <c r="L11" s="6" t="s">
        <v>17</v>
      </c>
      <c r="M11" s="6" t="s">
        <v>40</v>
      </c>
      <c r="N11" s="6" t="s">
        <v>35</v>
      </c>
      <c r="O11" s="6" t="s">
        <v>17</v>
      </c>
    </row>
    <row r="12" ht="12.75" customHeight="1">
      <c r="A12" s="5" t="s">
        <v>55</v>
      </c>
      <c r="B12" s="4">
        <v>0.0</v>
      </c>
      <c r="D12" s="3" t="s">
        <v>10</v>
      </c>
      <c r="E12" s="3" t="s">
        <v>56</v>
      </c>
      <c r="G12" s="5" t="s">
        <v>55</v>
      </c>
      <c r="H12" s="9">
        <f>B12*(E18-E20)/E18+32*(E13/3.32)*(100/E18)</f>
        <v>0</v>
      </c>
      <c r="J12" s="5" t="s">
        <v>57</v>
      </c>
      <c r="K12" s="6" t="s">
        <v>39</v>
      </c>
      <c r="L12" s="6" t="s">
        <v>29</v>
      </c>
      <c r="M12" s="6" t="s">
        <v>40</v>
      </c>
      <c r="N12" s="6" t="s">
        <v>35</v>
      </c>
      <c r="O12" s="6" t="s">
        <v>17</v>
      </c>
    </row>
    <row r="13" ht="12.75" customHeight="1">
      <c r="A13" s="1" t="s">
        <v>58</v>
      </c>
      <c r="B13" s="2"/>
      <c r="D13" s="4" t="s">
        <v>59</v>
      </c>
      <c r="E13" s="4" t="s">
        <v>20</v>
      </c>
      <c r="G13" s="1" t="s">
        <v>58</v>
      </c>
      <c r="H13" s="2"/>
      <c r="J13" s="5" t="s">
        <v>60</v>
      </c>
      <c r="K13" s="6" t="s">
        <v>61</v>
      </c>
      <c r="L13" s="6" t="s">
        <v>28</v>
      </c>
      <c r="M13" s="6" t="s">
        <v>62</v>
      </c>
      <c r="N13" s="6" t="s">
        <v>29</v>
      </c>
      <c r="O13" s="6" t="s">
        <v>17</v>
      </c>
    </row>
    <row r="14" ht="12.75" customHeight="1">
      <c r="A14" s="5" t="s">
        <v>63</v>
      </c>
      <c r="B14" s="9">
        <f>(B$4*1.4+B$5*2.307)/10</f>
        <v>9.146425</v>
      </c>
      <c r="D14" s="4" t="s">
        <v>64</v>
      </c>
      <c r="E14" s="4" t="s">
        <v>20</v>
      </c>
      <c r="G14" s="5" t="s">
        <v>63</v>
      </c>
      <c r="H14" s="9">
        <f>(H$4*1.4+H$5*2.307)/10</f>
        <v>9.146425</v>
      </c>
      <c r="J14" s="5" t="s">
        <v>65</v>
      </c>
      <c r="K14" s="6" t="s">
        <v>49</v>
      </c>
      <c r="L14" s="6" t="s">
        <v>17</v>
      </c>
      <c r="M14" s="6" t="s">
        <v>15</v>
      </c>
      <c r="N14" s="6" t="s">
        <v>16</v>
      </c>
      <c r="O14" s="6" t="s">
        <v>17</v>
      </c>
    </row>
    <row r="15" ht="12.75" customHeight="1">
      <c r="A15" s="5" t="s">
        <v>66</v>
      </c>
      <c r="B15" s="9">
        <f>(B$8/61.017)*2.8</f>
        <v>6.217939263</v>
      </c>
      <c r="D15" s="4" t="s">
        <v>67</v>
      </c>
      <c r="E15" s="4" t="s">
        <v>20</v>
      </c>
      <c r="G15" s="5" t="s">
        <v>66</v>
      </c>
      <c r="H15" s="9">
        <f>(H$8/61.017)*2.8</f>
        <v>6.217939263</v>
      </c>
      <c r="J15" s="5" t="s">
        <v>68</v>
      </c>
      <c r="K15" s="6" t="s">
        <v>13</v>
      </c>
      <c r="L15" s="6" t="s">
        <v>17</v>
      </c>
      <c r="M15" s="6" t="s">
        <v>40</v>
      </c>
      <c r="N15" s="6" t="s">
        <v>16</v>
      </c>
      <c r="O15" s="6" t="s">
        <v>41</v>
      </c>
    </row>
    <row r="16" ht="12.75" customHeight="1">
      <c r="A16" s="5" t="s">
        <v>69</v>
      </c>
      <c r="B16" s="9">
        <f>B$4/7.14</f>
        <v>8.515406162</v>
      </c>
      <c r="D16" s="4" t="s">
        <v>70</v>
      </c>
      <c r="E16" s="4" t="s">
        <v>20</v>
      </c>
      <c r="G16" s="5" t="s">
        <v>69</v>
      </c>
      <c r="H16" s="9">
        <f>H$4/7.14</f>
        <v>8.515406162</v>
      </c>
      <c r="J16" s="5" t="s">
        <v>71</v>
      </c>
      <c r="K16" s="6" t="s">
        <v>13</v>
      </c>
      <c r="L16" s="6" t="s">
        <v>29</v>
      </c>
      <c r="M16" s="6" t="s">
        <v>15</v>
      </c>
      <c r="N16" s="6" t="s">
        <v>72</v>
      </c>
      <c r="O16" s="6" t="s">
        <v>41</v>
      </c>
    </row>
    <row r="17" ht="12.75" customHeight="1">
      <c r="A17" s="5" t="s">
        <v>73</v>
      </c>
      <c r="B17" s="9">
        <f>B$5/4.34</f>
        <v>0.633640553</v>
      </c>
      <c r="G17" s="5" t="s">
        <v>73</v>
      </c>
      <c r="H17" s="9">
        <f>H$5/4.34</f>
        <v>0.633640553</v>
      </c>
      <c r="J17" s="5" t="s">
        <v>74</v>
      </c>
      <c r="K17" s="6" t="s">
        <v>39</v>
      </c>
      <c r="L17" s="6" t="s">
        <v>29</v>
      </c>
      <c r="M17" s="6" t="s">
        <v>40</v>
      </c>
      <c r="N17" s="6" t="s">
        <v>75</v>
      </c>
      <c r="O17" s="6" t="s">
        <v>17</v>
      </c>
    </row>
    <row r="18" ht="12.75" customHeight="1">
      <c r="A18" s="5" t="s">
        <v>76</v>
      </c>
      <c r="B18" s="9">
        <f>B$14-B$15</f>
        <v>2.928485737</v>
      </c>
      <c r="D18" s="10" t="s">
        <v>77</v>
      </c>
      <c r="E18" s="10" t="s">
        <v>78</v>
      </c>
      <c r="G18" s="5" t="s">
        <v>76</v>
      </c>
      <c r="H18" s="9">
        <f>H$14-H$15</f>
        <v>2.928485737</v>
      </c>
      <c r="J18" s="5" t="s">
        <v>79</v>
      </c>
      <c r="K18" s="6" t="s">
        <v>49</v>
      </c>
      <c r="L18" s="6" t="s">
        <v>28</v>
      </c>
      <c r="M18" s="6" t="s">
        <v>62</v>
      </c>
      <c r="N18" s="6" t="s">
        <v>29</v>
      </c>
      <c r="O18" s="6" t="s">
        <v>29</v>
      </c>
    </row>
    <row r="19" ht="12.75" customHeight="1">
      <c r="A19" s="3" t="s">
        <v>80</v>
      </c>
      <c r="B19" s="9">
        <f>B$10/B$9</f>
        <v>1.692307692</v>
      </c>
      <c r="D19" s="11"/>
      <c r="E19" s="11"/>
      <c r="F19" t="s">
        <v>81</v>
      </c>
      <c r="G19" s="3" t="s">
        <v>80</v>
      </c>
      <c r="H19" s="9">
        <f>H$10/H$9</f>
        <v>1.692307692</v>
      </c>
      <c r="J19" s="5" t="s">
        <v>82</v>
      </c>
      <c r="K19" s="6" t="s">
        <v>20</v>
      </c>
      <c r="L19" s="6" t="s">
        <v>17</v>
      </c>
      <c r="M19" s="6" t="s">
        <v>15</v>
      </c>
      <c r="N19" s="6" t="s">
        <v>17</v>
      </c>
      <c r="O19" s="6" t="s">
        <v>17</v>
      </c>
    </row>
    <row r="20" ht="12.75" customHeight="1">
      <c r="A20" s="3" t="s">
        <v>83</v>
      </c>
      <c r="B20" s="12">
        <f>B$15-B$16/3.5-B$17/7</f>
        <v>3.694445995</v>
      </c>
      <c r="D20" s="13" t="s">
        <v>84</v>
      </c>
      <c r="E20" s="10" t="s">
        <v>20</v>
      </c>
      <c r="G20" s="3" t="s">
        <v>83</v>
      </c>
      <c r="H20" s="12">
        <f>H$15-H$16/3.5-H$17/7</f>
        <v>3.694445995</v>
      </c>
      <c r="J20" s="5" t="s">
        <v>85</v>
      </c>
      <c r="K20" s="6" t="s">
        <v>39</v>
      </c>
      <c r="L20" s="6" t="s">
        <v>17</v>
      </c>
      <c r="M20" s="6" t="s">
        <v>15</v>
      </c>
      <c r="N20" s="6" t="s">
        <v>17</v>
      </c>
      <c r="O20" s="6" t="s">
        <v>29</v>
      </c>
    </row>
    <row r="21" ht="12.75" customHeight="1">
      <c r="D21" s="11"/>
      <c r="E21" s="11"/>
      <c r="J21" s="5" t="s">
        <v>86</v>
      </c>
      <c r="K21" s="6" t="s">
        <v>87</v>
      </c>
      <c r="L21" s="6" t="s">
        <v>28</v>
      </c>
      <c r="M21" s="6" t="s">
        <v>40</v>
      </c>
      <c r="N21" s="6" t="s">
        <v>29</v>
      </c>
      <c r="O21" s="6" t="s">
        <v>29</v>
      </c>
    </row>
    <row r="22" ht="24.75" customHeight="1">
      <c r="D22" s="14" t="s">
        <v>88</v>
      </c>
      <c r="E22" s="15" t="s">
        <v>20</v>
      </c>
      <c r="J22" s="16"/>
      <c r="K22" s="17"/>
      <c r="L22" s="17"/>
      <c r="M22" s="17"/>
      <c r="N22" s="17"/>
      <c r="O22" s="17"/>
    </row>
    <row r="23" ht="12.75" customHeight="1">
      <c r="A23" s="1" t="s">
        <v>89</v>
      </c>
      <c r="B23" s="2"/>
      <c r="D23" s="18"/>
      <c r="J23" s="19" t="s">
        <v>90</v>
      </c>
      <c r="K23" s="17"/>
      <c r="L23" s="17"/>
      <c r="M23" s="17"/>
      <c r="N23" s="17"/>
      <c r="O23" s="17"/>
    </row>
    <row r="24" ht="12.75" customHeight="1">
      <c r="A24" s="3" t="s">
        <v>9</v>
      </c>
      <c r="B24" s="4"/>
      <c r="J24" s="20" t="s">
        <v>91</v>
      </c>
      <c r="K24" s="17"/>
      <c r="L24" s="17"/>
      <c r="M24" s="17"/>
      <c r="N24" s="17"/>
      <c r="O24" s="17"/>
    </row>
    <row r="25" ht="12.75" customHeight="1">
      <c r="A25" s="5" t="s">
        <v>18</v>
      </c>
      <c r="B25" s="9">
        <f>B4-(B8-B29)/3</f>
        <v>30.13333333</v>
      </c>
      <c r="J25" s="21" t="s">
        <v>92</v>
      </c>
      <c r="L25" s="17"/>
      <c r="M25" s="17"/>
      <c r="N25" s="17"/>
      <c r="O25" s="17"/>
    </row>
    <row r="26" ht="12.75" customHeight="1">
      <c r="A26" s="5" t="s">
        <v>24</v>
      </c>
      <c r="B26" s="9">
        <f t="shared" ref="B26:B27" si="1">B5</f>
        <v>2.75</v>
      </c>
      <c r="J26" s="16"/>
      <c r="L26" s="17"/>
      <c r="M26" s="17"/>
      <c r="N26" s="17"/>
      <c r="O26" s="17"/>
    </row>
    <row r="27" ht="12.75" customHeight="1">
      <c r="A27" s="5" t="s">
        <v>30</v>
      </c>
      <c r="B27" s="9">
        <f t="shared" si="1"/>
        <v>11.7</v>
      </c>
      <c r="J27" s="16"/>
      <c r="L27" s="17"/>
      <c r="M27" s="17"/>
      <c r="N27" s="17"/>
      <c r="O27" s="17"/>
    </row>
    <row r="28" ht="12.75" customHeight="1">
      <c r="A28" s="3" t="s">
        <v>36</v>
      </c>
      <c r="B28" s="9"/>
      <c r="J28" s="16"/>
      <c r="K28" s="17"/>
      <c r="L28" s="17"/>
      <c r="M28" s="17"/>
      <c r="N28" s="17"/>
      <c r="O28" s="17"/>
    </row>
    <row r="29" ht="12.75" customHeight="1">
      <c r="A29" s="5" t="s">
        <v>42</v>
      </c>
      <c r="B29" s="9">
        <f>IF(AND(B8&gt;43.5, (B8-43.5)/3 &lt; B4), 43.5, IF(AND((B8-43.5)/3 &gt; B4, B8 &gt; 43.5), B8-3*B4, B8))</f>
        <v>43.5</v>
      </c>
      <c r="J29" s="16"/>
      <c r="K29" s="17"/>
      <c r="L29" s="17"/>
      <c r="M29" s="17"/>
      <c r="N29" s="17"/>
      <c r="O29" s="17"/>
    </row>
    <row r="30" ht="12.75" customHeight="1">
      <c r="A30" s="5" t="s">
        <v>46</v>
      </c>
      <c r="B30" s="9">
        <f t="shared" ref="B30:B33" si="2">B9</f>
        <v>26</v>
      </c>
      <c r="J30" s="16"/>
      <c r="K30" s="17"/>
      <c r="L30" s="17"/>
      <c r="M30" s="17"/>
      <c r="N30" s="17"/>
      <c r="O30" s="17"/>
    </row>
    <row r="31" ht="12.75" customHeight="1">
      <c r="A31" s="5" t="s">
        <v>50</v>
      </c>
      <c r="B31" s="9">
        <f t="shared" si="2"/>
        <v>44</v>
      </c>
    </row>
    <row r="32" ht="12.75" customHeight="1">
      <c r="A32" s="5" t="s">
        <v>53</v>
      </c>
      <c r="B32" s="9">
        <f t="shared" si="2"/>
        <v>0</v>
      </c>
    </row>
    <row r="33" ht="12.75" customHeight="1">
      <c r="A33" s="5" t="s">
        <v>55</v>
      </c>
      <c r="B33" s="9">
        <f t="shared" si="2"/>
        <v>0</v>
      </c>
    </row>
    <row r="34" ht="12.75" customHeight="1">
      <c r="A34" s="1" t="s">
        <v>58</v>
      </c>
      <c r="B34" s="2"/>
    </row>
    <row r="35" ht="12.75" customHeight="1">
      <c r="A35" s="5" t="s">
        <v>63</v>
      </c>
      <c r="B35" s="9">
        <f>(B$25*1.4+B$26*2.307)/10</f>
        <v>4.853091667</v>
      </c>
    </row>
    <row r="36" ht="12.75" customHeight="1">
      <c r="A36" s="5" t="s">
        <v>66</v>
      </c>
      <c r="B36" s="9">
        <f>(B$29/61.017)*2.8</f>
        <v>1.996165003</v>
      </c>
    </row>
    <row r="37" ht="12.75" customHeight="1">
      <c r="A37" s="5" t="s">
        <v>69</v>
      </c>
      <c r="B37" s="9">
        <f>B$25/7.14</f>
        <v>4.220354809</v>
      </c>
    </row>
    <row r="38" ht="12.75" customHeight="1">
      <c r="A38" s="5" t="s">
        <v>73</v>
      </c>
      <c r="B38" s="9">
        <f>B$26/4.34</f>
        <v>0.633640553</v>
      </c>
    </row>
    <row r="39" ht="12.75" customHeight="1">
      <c r="A39" s="5" t="s">
        <v>76</v>
      </c>
      <c r="B39" s="9">
        <f>B$35-B$36</f>
        <v>2.856926663</v>
      </c>
    </row>
    <row r="40" ht="12.75" customHeight="1">
      <c r="A40" s="3" t="s">
        <v>80</v>
      </c>
      <c r="B40" s="9">
        <v>1.95283018867925</v>
      </c>
    </row>
    <row r="41" ht="12.75" customHeight="1">
      <c r="A41" s="3" t="s">
        <v>83</v>
      </c>
      <c r="B41" s="12">
        <v>1.49349731692953</v>
      </c>
      <c r="F41" t="s">
        <v>81</v>
      </c>
    </row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1">
    <mergeCell ref="A13:B13"/>
    <mergeCell ref="A2:B2"/>
    <mergeCell ref="D2:E2"/>
    <mergeCell ref="G2:H2"/>
    <mergeCell ref="G13:H13"/>
    <mergeCell ref="D18:D19"/>
    <mergeCell ref="E18:E19"/>
    <mergeCell ref="D20:D21"/>
    <mergeCell ref="E20:E21"/>
    <mergeCell ref="A23:B23"/>
    <mergeCell ref="A34:B34"/>
  </mergeCells>
  <conditionalFormatting sqref="K4">
    <cfRule type="expression" dxfId="0" priority="1">
      <formula>IF(Tabelle1!$H$20&lt;-2,TRUE())</formula>
    </cfRule>
  </conditionalFormatting>
  <conditionalFormatting sqref="K4">
    <cfRule type="expression" dxfId="1" priority="2">
      <formula>IF(Tabelle1!$H$20&gt;0,TRUE())</formula>
    </cfRule>
  </conditionalFormatting>
  <conditionalFormatting sqref="K5">
    <cfRule type="expression" dxfId="0" priority="3">
      <formula>IF(Tabelle1!$H$20&lt;-5,TRUE())</formula>
    </cfRule>
  </conditionalFormatting>
  <conditionalFormatting sqref="K5">
    <cfRule type="expression" dxfId="1" priority="4">
      <formula>IF(Tabelle1!$H$20&gt;0,TRUE())</formula>
    </cfRule>
  </conditionalFormatting>
  <conditionalFormatting sqref="K8">
    <cfRule type="expression" dxfId="0" priority="5">
      <formula>IF(Tabelle1!$H$20&lt;3,TRUE())</formula>
    </cfRule>
  </conditionalFormatting>
  <conditionalFormatting sqref="K8">
    <cfRule type="expression" dxfId="1" priority="6">
      <formula>IF(Tabelle1!$H$20&gt;6,TRUE())</formula>
    </cfRule>
  </conditionalFormatting>
  <conditionalFormatting sqref="K9">
    <cfRule type="expression" dxfId="0" priority="7">
      <formula>IF(Tabelle1!$H$20&lt;5,TRUE())</formula>
    </cfRule>
  </conditionalFormatting>
  <conditionalFormatting sqref="K9">
    <cfRule type="expression" dxfId="1" priority="8">
      <formula>IF(Tabelle1!$H$20&gt;10,TRUE())</formula>
    </cfRule>
  </conditionalFormatting>
  <conditionalFormatting sqref="K6">
    <cfRule type="expression" dxfId="0" priority="9">
      <formula>IF(Tabelle1!$H$20&lt;0,TRUE())</formula>
    </cfRule>
  </conditionalFormatting>
  <conditionalFormatting sqref="K6">
    <cfRule type="expression" dxfId="1" priority="10">
      <formula>IF(Tabelle1!$H$20&gt;2,TRUE())</formula>
    </cfRule>
  </conditionalFormatting>
  <conditionalFormatting sqref="K10">
    <cfRule type="expression" dxfId="0" priority="11">
      <formula>IF(Tabelle1!$H$20&lt;9,TRUE())</formula>
    </cfRule>
  </conditionalFormatting>
  <conditionalFormatting sqref="K10">
    <cfRule type="expression" dxfId="1" priority="12">
      <formula>IF(Tabelle1!$H$20&gt;11,TRUE())</formula>
    </cfRule>
  </conditionalFormatting>
  <conditionalFormatting sqref="K11">
    <cfRule type="expression" dxfId="0" priority="13">
      <formula>IF(Tabelle1!$H$20&lt;-5,TRUE())</formula>
    </cfRule>
  </conditionalFormatting>
  <conditionalFormatting sqref="K11">
    <cfRule type="expression" dxfId="1" priority="14">
      <formula>IF(Tabelle1!$H$20&gt;0,TRUE())</formula>
    </cfRule>
  </conditionalFormatting>
  <conditionalFormatting sqref="K3">
    <cfRule type="expression" dxfId="0" priority="15">
      <formula>IF(Tabelle1!$H$20&lt;-3,TRUE())</formula>
    </cfRule>
  </conditionalFormatting>
  <conditionalFormatting sqref="K3">
    <cfRule type="expression" dxfId="1" priority="16">
      <formula>IF(Tabelle1!$H$20&gt;0,TRUE())</formula>
    </cfRule>
  </conditionalFormatting>
  <conditionalFormatting sqref="K12">
    <cfRule type="expression" dxfId="0" priority="17">
      <formula>IF(Tabelle1!$H$20&lt;0,TRUE())</formula>
    </cfRule>
  </conditionalFormatting>
  <conditionalFormatting sqref="K12">
    <cfRule type="expression" dxfId="1" priority="18">
      <formula>IF(Tabelle1!$H$20&gt;5,TRUE())</formula>
    </cfRule>
  </conditionalFormatting>
  <conditionalFormatting sqref="K13">
    <cfRule type="expression" dxfId="0" priority="19">
      <formula>IF(Tabelle1!$H$20&lt;2,TRUE())</formula>
    </cfRule>
  </conditionalFormatting>
  <conditionalFormatting sqref="K13">
    <cfRule type="expression" dxfId="1" priority="20">
      <formula>IF(Tabelle1!$H$20&gt;7,TRUE())</formula>
    </cfRule>
  </conditionalFormatting>
  <conditionalFormatting sqref="K14">
    <cfRule type="expression" dxfId="0" priority="21">
      <formula>IF(Tabelle1!$H$20&lt;5,TRUE())</formula>
    </cfRule>
  </conditionalFormatting>
  <conditionalFormatting sqref="K14">
    <cfRule type="expression" dxfId="1" priority="22">
      <formula>IF(Tabelle1!$H$20&gt;10,TRUE())</formula>
    </cfRule>
  </conditionalFormatting>
  <conditionalFormatting sqref="K15">
    <cfRule type="expression" dxfId="0" priority="23">
      <formula>IF(Tabelle1!$H$20&lt;-3,TRUE())</formula>
    </cfRule>
  </conditionalFormatting>
  <conditionalFormatting sqref="K15">
    <cfRule type="expression" dxfId="1" priority="24">
      <formula>IF(Tabelle1!$H$20&gt;0,TRUE())</formula>
    </cfRule>
  </conditionalFormatting>
  <conditionalFormatting sqref="K16">
    <cfRule type="expression" dxfId="0" priority="25">
      <formula>IF(Tabelle1!$H$20&lt;-3,TRUE())</formula>
    </cfRule>
  </conditionalFormatting>
  <conditionalFormatting sqref="K16">
    <cfRule type="expression" dxfId="1" priority="26">
      <formula>IF(Tabelle1!$H$20&gt;0,TRUE())</formula>
    </cfRule>
  </conditionalFormatting>
  <conditionalFormatting sqref="K17">
    <cfRule type="expression" dxfId="0" priority="27">
      <formula>IF(Tabelle1!$H$20&lt;0,TRUE())</formula>
    </cfRule>
  </conditionalFormatting>
  <conditionalFormatting sqref="K17">
    <cfRule type="expression" dxfId="1" priority="28">
      <formula>IF(Tabelle1!$H$20&gt;5,TRUE())</formula>
    </cfRule>
  </conditionalFormatting>
  <conditionalFormatting sqref="K18">
    <cfRule type="expression" dxfId="0" priority="29">
      <formula>IF(Tabelle1!$H$20&lt;5,TRUE())</formula>
    </cfRule>
  </conditionalFormatting>
  <conditionalFormatting sqref="K18">
    <cfRule type="expression" dxfId="1" priority="30">
      <formula>IF(Tabelle1!$H$20&gt;10,TRUE())</formula>
    </cfRule>
  </conditionalFormatting>
  <conditionalFormatting sqref="K19">
    <cfRule type="expression" dxfId="0" priority="31">
      <formula>IF(Tabelle1!$H$20&lt;-1,TRUE())</formula>
    </cfRule>
  </conditionalFormatting>
  <conditionalFormatting sqref="K19">
    <cfRule type="expression" dxfId="1" priority="32">
      <formula>IF(Tabelle1!$H$20&gt;1,TRUE())</formula>
    </cfRule>
  </conditionalFormatting>
  <conditionalFormatting sqref="K20">
    <cfRule type="expression" dxfId="0" priority="33">
      <formula>IF(Tabelle1!$H$20&lt;0,TRUE())</formula>
    </cfRule>
  </conditionalFormatting>
  <conditionalFormatting sqref="K20">
    <cfRule type="expression" dxfId="1" priority="34">
      <formula>IF(Tabelle1!$H$20&gt;5,TRUE())</formula>
    </cfRule>
  </conditionalFormatting>
  <conditionalFormatting sqref="L3">
    <cfRule type="expression" dxfId="0" priority="35">
      <formula>IF(Tabelle1!$H$4&lt;30,TRUE())</formula>
    </cfRule>
  </conditionalFormatting>
  <conditionalFormatting sqref="L3">
    <cfRule type="expression" dxfId="1" priority="36">
      <formula>IF(Tabelle1!$H$4&gt;50,TRUE())</formula>
    </cfRule>
  </conditionalFormatting>
  <conditionalFormatting sqref="L4">
    <cfRule type="expression" dxfId="0" priority="37">
      <formula>IF(Tabelle1!$H$4&lt;0,TRUE())</formula>
    </cfRule>
  </conditionalFormatting>
  <conditionalFormatting sqref="L4">
    <cfRule type="expression" dxfId="1" priority="38">
      <formula>IF(Tabelle1!$H$4&gt;30,TRUE())</formula>
    </cfRule>
  </conditionalFormatting>
  <conditionalFormatting sqref="L5 L7:L9 L13 L18 L21">
    <cfRule type="expression" dxfId="0" priority="39">
      <formula>IF(Tabelle1!$H$4&lt;50,TRUE())</formula>
    </cfRule>
  </conditionalFormatting>
  <conditionalFormatting sqref="L5 L7:L9 L13 L18 L21">
    <cfRule type="expression" dxfId="1" priority="40">
      <formula>IF(Tabelle1!$H$4&gt;75,TRUE())</formula>
    </cfRule>
  </conditionalFormatting>
  <conditionalFormatting sqref="L6">
    <cfRule type="expression" dxfId="0" priority="41">
      <formula>IF(Tabelle1!$H$4&lt;75,TRUE())</formula>
    </cfRule>
  </conditionalFormatting>
  <conditionalFormatting sqref="L6">
    <cfRule type="expression" dxfId="1" priority="42">
      <formula>IF(Tabelle1!$H$4&gt;100,TRUE())</formula>
    </cfRule>
  </conditionalFormatting>
  <conditionalFormatting sqref="L10 L11 L14:L15 L19 L20">
    <cfRule type="expression" dxfId="0" priority="43">
      <formula>IF(Tabelle1!$H$4&lt;50,TRUE())</formula>
    </cfRule>
  </conditionalFormatting>
  <conditionalFormatting sqref="L10 L11 L14:L15 L19 L20">
    <cfRule type="expression" dxfId="1" priority="44">
      <formula>IF(Tabelle1!$H$4&gt;100,TRUE())</formula>
    </cfRule>
  </conditionalFormatting>
  <conditionalFormatting sqref="L16 L17">
    <cfRule type="expression" dxfId="0" priority="45">
      <formula>IF(Tabelle1!$H$4&lt;50,TRUE())</formula>
    </cfRule>
  </conditionalFormatting>
  <conditionalFormatting sqref="L16 L17">
    <cfRule type="expression" dxfId="1" priority="46">
      <formula>IF(Tabelle1!$H$4&gt;150,TRUE())</formula>
    </cfRule>
  </conditionalFormatting>
  <conditionalFormatting sqref="M3:M6 M9 M14 M16 M19 M20">
    <cfRule type="expression" dxfId="0" priority="47">
      <formula>IF(Tabelle1!$H$5&lt;0,TRUE())</formula>
    </cfRule>
  </conditionalFormatting>
  <conditionalFormatting sqref="M3:M6 M9 M14 M16 M19 M20">
    <cfRule type="expression" dxfId="1" priority="48">
      <formula>IF(Tabelle1!$H$5&gt;20,TRUE())</formula>
    </cfRule>
  </conditionalFormatting>
  <conditionalFormatting sqref="M7:M8 M10:M12 M15 M17 M21">
    <cfRule type="expression" dxfId="0" priority="49">
      <formula>IF(Tabelle1!$H$5&lt;0,TRUE())</formula>
    </cfRule>
  </conditionalFormatting>
  <conditionalFormatting sqref="M7:M8 M10:M12 M15 M17 M21">
    <cfRule type="expression" dxfId="1" priority="50">
      <formula>IF(Tabelle1!$H$5&gt;25,TRUE())</formula>
    </cfRule>
  </conditionalFormatting>
  <conditionalFormatting sqref="M13 M18">
    <cfRule type="expression" dxfId="0" priority="51">
      <formula>IF(Tabelle1!$H$5&lt;15,TRUE())</formula>
    </cfRule>
  </conditionalFormatting>
  <conditionalFormatting sqref="M13 M18">
    <cfRule type="expression" dxfId="1" priority="52">
      <formula>IF(Tabelle1!$H$5&gt;35,TRUE())</formula>
    </cfRule>
  </conditionalFormatting>
  <conditionalFormatting sqref="N3:N4 N8 N14 N15">
    <cfRule type="expression" dxfId="0" priority="53">
      <formula>IF(Tabelle1!$H$10&lt;0,TRUE())</formula>
    </cfRule>
  </conditionalFormatting>
  <conditionalFormatting sqref="N3:N4 N8 N14 N15">
    <cfRule type="expression" dxfId="1" priority="54">
      <formula>IF(Tabelle1!$H$10&gt;50,TRUE())</formula>
    </cfRule>
  </conditionalFormatting>
  <conditionalFormatting sqref="N5 N13 N21 N18">
    <cfRule type="expression" dxfId="0" priority="55">
      <formula>IF(Tabelle1!$H$10&lt;50,TRUE())</formula>
    </cfRule>
  </conditionalFormatting>
  <conditionalFormatting sqref="N5 N13 N21 N18">
    <cfRule type="expression" dxfId="1" priority="56">
      <formula>IF(Tabelle1!$H$10&gt;150,TRUE())</formula>
    </cfRule>
  </conditionalFormatting>
  <conditionalFormatting sqref="N6 N11 N12">
    <cfRule type="expression" dxfId="0" priority="57">
      <formula>IF(Tabelle1!$H$10&lt;100,TRUE())</formula>
    </cfRule>
  </conditionalFormatting>
  <conditionalFormatting sqref="N6 N11 N12">
    <cfRule type="expression" dxfId="1" priority="58">
      <formula>IF(Tabelle1!$H$10&gt;200,TRUE())</formula>
    </cfRule>
  </conditionalFormatting>
  <conditionalFormatting sqref="N7 N9 N10">
    <cfRule type="expression" dxfId="0" priority="59">
      <formula>IF(Tabelle1!$H$10&lt;0,TRUE())</formula>
    </cfRule>
  </conditionalFormatting>
  <conditionalFormatting sqref="N7 N9 N10">
    <cfRule type="expression" dxfId="1" priority="60">
      <formula>IF(Tabelle1!$H$10&gt;100,TRUE())</formula>
    </cfRule>
  </conditionalFormatting>
  <conditionalFormatting sqref="N16">
    <cfRule type="expression" dxfId="0" priority="61">
      <formula>IF(Tabelle1!$H$10&lt;100,TRUE())</formula>
    </cfRule>
  </conditionalFormatting>
  <conditionalFormatting sqref="N16">
    <cfRule type="expression" dxfId="1" priority="62">
      <formula>IF(Tabelle1!$H$10&gt;400,TRUE())</formula>
    </cfRule>
  </conditionalFormatting>
  <conditionalFormatting sqref="N17">
    <cfRule type="expression" dxfId="0" priority="63">
      <formula>IF(Tabelle1!$H$10&lt;100,TRUE())</formula>
    </cfRule>
  </conditionalFormatting>
  <conditionalFormatting sqref="N17">
    <cfRule type="expression" dxfId="1" priority="64">
      <formula>IF(Tabelle1!$H$10&gt;300,TRUE())</formula>
    </cfRule>
  </conditionalFormatting>
  <conditionalFormatting sqref="N19 N20">
    <cfRule type="expression" dxfId="0" priority="65">
      <formula>IF(Tabelle1!$H$10&lt;50,TRUE())</formula>
    </cfRule>
  </conditionalFormatting>
  <conditionalFormatting sqref="N19 N20">
    <cfRule type="expression" dxfId="1" priority="66">
      <formula>IF(Tabelle1!$H$10&gt;100,TRUE())</formula>
    </cfRule>
  </conditionalFormatting>
  <conditionalFormatting sqref="O3 O5:O6 O10:O14 O17 O19">
    <cfRule type="expression" dxfId="0" priority="67">
      <formula>IF(Tabelle1!$H$9&lt;50,TRUE())</formula>
    </cfRule>
  </conditionalFormatting>
  <conditionalFormatting sqref="O3 O5:O6 O10:O14 O17 O19">
    <cfRule type="expression" dxfId="1" priority="68">
      <formula>IF(Tabelle1!$H$9&gt;100,TRUE())</formula>
    </cfRule>
  </conditionalFormatting>
  <conditionalFormatting sqref="O4">
    <cfRule type="expression" dxfId="0" priority="69">
      <formula>IF(Tabelle1!$H$9&lt;0,TRUE())</formula>
    </cfRule>
  </conditionalFormatting>
  <conditionalFormatting sqref="O4">
    <cfRule type="expression" dxfId="1" priority="70">
      <formula>IF(Tabelle1!$H$9&gt;50,TRUE())</formula>
    </cfRule>
  </conditionalFormatting>
  <conditionalFormatting sqref="O7:O9 O18 O20 O21">
    <cfRule type="expression" dxfId="0" priority="71">
      <formula>IF(Tabelle1!$H$9&lt;50,TRUE())</formula>
    </cfRule>
  </conditionalFormatting>
  <conditionalFormatting sqref="O7:O9 O18 O20 O21">
    <cfRule type="expression" dxfId="1" priority="72">
      <formula>IF(Tabelle1!$H$9&gt;150,TRUE())</formula>
    </cfRule>
  </conditionalFormatting>
  <conditionalFormatting sqref="O15 O16">
    <cfRule type="expression" dxfId="0" priority="73">
      <formula>IF(Tabelle1!$H$9&lt;0,TRUE())</formula>
    </cfRule>
  </conditionalFormatting>
  <conditionalFormatting sqref="O15 O16">
    <cfRule type="expression" dxfId="1" priority="74">
      <formula>IF(Tabelle1!$H$9&gt;100,TRUE())</formula>
    </cfRule>
  </conditionalFormatting>
  <conditionalFormatting sqref="B4 H4">
    <cfRule type="cellIs" dxfId="0" priority="75" operator="lessThan">
      <formula>50</formula>
    </cfRule>
  </conditionalFormatting>
  <conditionalFormatting sqref="B4 H4">
    <cfRule type="cellIs" dxfId="1" priority="76" operator="greaterThan">
      <formula>150</formula>
    </cfRule>
  </conditionalFormatting>
  <conditionalFormatting sqref="B5 H5">
    <cfRule type="cellIs" dxfId="1" priority="77" operator="greaterThan">
      <formula>20</formula>
    </cfRule>
  </conditionalFormatting>
  <conditionalFormatting sqref="B10 H10">
    <cfRule type="cellIs" dxfId="1" priority="78" operator="greaterThan">
      <formula>250</formula>
    </cfRule>
  </conditionalFormatting>
  <conditionalFormatting sqref="B9 H9">
    <cfRule type="cellIs" dxfId="1" priority="79" operator="greaterThan">
      <formula>150</formula>
    </cfRule>
  </conditionalFormatting>
  <conditionalFormatting sqref="B6 H6">
    <cfRule type="cellIs" dxfId="1" priority="80" operator="greaterThan">
      <formula>50</formula>
    </cfRule>
  </conditionalFormatting>
  <conditionalFormatting sqref="B12 H12">
    <cfRule type="cellIs" dxfId="1" priority="81" operator="greaterThan">
      <formula>300</formula>
    </cfRule>
  </conditionalFormatting>
  <conditionalFormatting sqref="K7">
    <cfRule type="expression" dxfId="0" priority="82">
      <formula>IF(Tabelle1!$H$20&lt;0,TRUE())</formula>
    </cfRule>
  </conditionalFormatting>
  <conditionalFormatting sqref="K7">
    <cfRule type="expression" dxfId="1" priority="83">
      <formula>IF(Tabelle1!$H$20&gt;5,TRUE())</formula>
    </cfRule>
  </conditionalFormatting>
  <conditionalFormatting sqref="B8 H8">
    <cfRule type="cellIs" dxfId="1" priority="84" operator="notBetween">
      <formula>0</formula>
      <formula>500</formula>
    </cfRule>
  </conditionalFormatting>
  <conditionalFormatting sqref="K21">
    <cfRule type="expression" dxfId="0" priority="85">
      <formula>IF(Tabelle1!$H$20&lt;8,TRUE())</formula>
    </cfRule>
  </conditionalFormatting>
  <conditionalFormatting sqref="K21">
    <cfRule type="expression" dxfId="1" priority="86">
      <formula>IF(Tabelle1!$H$20&gt;15,TRUE())</formula>
    </cfRule>
  </conditionalFormatting>
  <conditionalFormatting sqref="L12">
    <cfRule type="expression" dxfId="0" priority="87">
      <formula>IF(Tabelle1!$H$4&lt;50,TRUE())</formula>
    </cfRule>
  </conditionalFormatting>
  <conditionalFormatting sqref="L12">
    <cfRule type="expression" dxfId="1" priority="88">
      <formula>IF(Tabelle1!$H$4&gt;150,TRUE())</formula>
    </cfRule>
  </conditionalFormatting>
  <conditionalFormatting sqref="B27">
    <cfRule type="cellIs" dxfId="1" priority="89" operator="greaterThan">
      <formula>20</formula>
    </cfRule>
  </conditionalFormatting>
  <conditionalFormatting sqref="B32">
    <cfRule type="cellIs" dxfId="1" priority="90" operator="greaterThan">
      <formula>250</formula>
    </cfRule>
  </conditionalFormatting>
  <conditionalFormatting sqref="B31">
    <cfRule type="cellIs" dxfId="1" priority="91" operator="greaterThan">
      <formula>150</formula>
    </cfRule>
  </conditionalFormatting>
  <conditionalFormatting sqref="B28">
    <cfRule type="cellIs" dxfId="1" priority="92" operator="greaterThan">
      <formula>50</formula>
    </cfRule>
  </conditionalFormatting>
  <conditionalFormatting sqref="B34">
    <cfRule type="cellIs" dxfId="1" priority="93" operator="greaterThan">
      <formula>300</formula>
    </cfRule>
  </conditionalFormatting>
  <conditionalFormatting sqref="B30">
    <cfRule type="cellIs" dxfId="1" priority="94" operator="notBetween">
      <formula>0</formula>
      <formula>500</formula>
    </cfRule>
  </conditionalFormatting>
  <drawing r:id="rId1"/>
</worksheet>
</file>