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attwerk\Desktop\hopfenanbau\"/>
    </mc:Choice>
  </mc:AlternateContent>
  <xr:revisionPtr revIDLastSave="0" documentId="13_ncr:1_{595B12E9-75AB-44D9-9DD8-C5627926E841}" xr6:coauthVersionLast="40" xr6:coauthVersionMax="40" xr10:uidLastSave="{00000000-0000-0000-0000-000000000000}"/>
  <bookViews>
    <workbookView xWindow="-110" yWindow="-110" windowWidth="38620" windowHeight="21220" xr2:uid="{00A338BA-C0BB-4F33-9E6B-E70BDCF49ED3}"/>
  </bookViews>
  <sheets>
    <sheet name="Stahlmast" sheetId="3" r:id="rId1"/>
    <sheet name="Alumast" sheetId="1" r:id="rId2"/>
    <sheet name="Holzmast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" i="2" l="1"/>
  <c r="K5" i="1"/>
  <c r="C16" i="3"/>
  <c r="D16" i="3" s="1"/>
  <c r="E16" i="3" s="1"/>
  <c r="B27" i="3" s="1"/>
  <c r="C16" i="1"/>
  <c r="E22" i="3"/>
  <c r="B16" i="3"/>
  <c r="A10" i="3"/>
  <c r="D10" i="3" s="1"/>
  <c r="E10" i="3" s="1"/>
  <c r="A27" i="3" s="1"/>
  <c r="K5" i="3"/>
  <c r="I5" i="3"/>
  <c r="G5" i="3"/>
  <c r="C5" i="3"/>
  <c r="H5" i="3" s="1"/>
  <c r="C15" i="2"/>
  <c r="E21" i="2"/>
  <c r="B15" i="2"/>
  <c r="A9" i="2"/>
  <c r="D9" i="2" s="1"/>
  <c r="E9" i="2" s="1"/>
  <c r="A26" i="2" s="1"/>
  <c r="I4" i="2"/>
  <c r="D4" i="2" s="1"/>
  <c r="G4" i="2"/>
  <c r="B16" i="1"/>
  <c r="E22" i="1"/>
  <c r="A10" i="1"/>
  <c r="D10" i="1" s="1"/>
  <c r="E10" i="1" s="1"/>
  <c r="A27" i="1" s="1"/>
  <c r="I5" i="1"/>
  <c r="G5" i="1"/>
  <c r="C5" i="1"/>
  <c r="J5" i="1" s="1"/>
  <c r="J5" i="3" l="1"/>
  <c r="D5" i="3" s="1"/>
  <c r="L5" i="3"/>
  <c r="E5" i="3" s="1"/>
  <c r="D27" i="3"/>
  <c r="D15" i="2"/>
  <c r="E15" i="2" s="1"/>
  <c r="B26" i="2" s="1"/>
  <c r="D26" i="2" s="1"/>
  <c r="L4" i="2"/>
  <c r="E4" i="2" s="1"/>
  <c r="D16" i="1"/>
  <c r="E16" i="1" s="1"/>
  <c r="B27" i="1" s="1"/>
  <c r="D27" i="1" s="1"/>
  <c r="D5" i="1"/>
  <c r="H5" i="1"/>
  <c r="L5" i="1" s="1"/>
  <c r="E5" i="1" s="1"/>
  <c r="E27" i="3" l="1"/>
  <c r="E26" i="2"/>
  <c r="E27" i="1"/>
</calcChain>
</file>

<file path=xl/sharedStrings.xml><?xml version="1.0" encoding="utf-8"?>
<sst xmlns="http://schemas.openxmlformats.org/spreadsheetml/2006/main" count="298" uniqueCount="69">
  <si>
    <t>D</t>
  </si>
  <si>
    <t>d</t>
  </si>
  <si>
    <t>W</t>
  </si>
  <si>
    <t>D^2</t>
  </si>
  <si>
    <t>d^2</t>
  </si>
  <si>
    <t>D^4</t>
  </si>
  <si>
    <t>d^4</t>
  </si>
  <si>
    <t>Rho</t>
  </si>
  <si>
    <t>V</t>
  </si>
  <si>
    <t>kg pro m</t>
  </si>
  <si>
    <t>äußerer Rohrdurchmesser</t>
  </si>
  <si>
    <t>mm</t>
  </si>
  <si>
    <t>mm³</t>
  </si>
  <si>
    <t>mm²</t>
  </si>
  <si>
    <t>mm^4</t>
  </si>
  <si>
    <t>g/mm</t>
  </si>
  <si>
    <t>Wandstärke</t>
  </si>
  <si>
    <t>innerer Rohrdurchmesser</t>
  </si>
  <si>
    <t>Widerstandsmoment</t>
  </si>
  <si>
    <t>m</t>
  </si>
  <si>
    <t>q</t>
  </si>
  <si>
    <t>l</t>
  </si>
  <si>
    <t>Staudruck</t>
  </si>
  <si>
    <t>N/m²</t>
  </si>
  <si>
    <t>N</t>
  </si>
  <si>
    <t>Nm</t>
  </si>
  <si>
    <t>Rohraußendurchmesser</t>
  </si>
  <si>
    <t>freie Rohrlänge</t>
  </si>
  <si>
    <t>Mastbiegemoment durch Windlast Hopfen</t>
  </si>
  <si>
    <t>Rohrbiegemoment</t>
  </si>
  <si>
    <t>N/mm²</t>
  </si>
  <si>
    <t xml:space="preserve"> --</t>
  </si>
  <si>
    <t>zulässige Spannung</t>
  </si>
  <si>
    <t>Gesamtbiegemoment / Gesamtbiegespannung</t>
  </si>
  <si>
    <t>M</t>
  </si>
  <si>
    <t>Gesamtbiegemoment</t>
  </si>
  <si>
    <t>kg</t>
  </si>
  <si>
    <r>
      <t>R</t>
    </r>
    <r>
      <rPr>
        <vertAlign val="subscript"/>
        <sz val="11"/>
        <rFont val="Arial Narrow"/>
        <family val="2"/>
      </rPr>
      <t>p0,2</t>
    </r>
  </si>
  <si>
    <r>
      <t>ς</t>
    </r>
    <r>
      <rPr>
        <b/>
        <vertAlign val="subscript"/>
        <sz val="12"/>
        <rFont val="Arial Narrow"/>
        <family val="2"/>
      </rPr>
      <t>zul</t>
    </r>
  </si>
  <si>
    <r>
      <t>R</t>
    </r>
    <r>
      <rPr>
        <b/>
        <vertAlign val="subscript"/>
        <sz val="9"/>
        <rFont val="Arial Narrow"/>
        <family val="2"/>
      </rPr>
      <t>p0,2</t>
    </r>
  </si>
  <si>
    <r>
      <t>ς</t>
    </r>
    <r>
      <rPr>
        <b/>
        <vertAlign val="subscript"/>
        <sz val="10"/>
        <rFont val="Arial Narrow"/>
        <family val="2"/>
      </rPr>
      <t>zul</t>
    </r>
  </si>
  <si>
    <r>
      <t>M</t>
    </r>
    <r>
      <rPr>
        <vertAlign val="subscript"/>
        <sz val="12"/>
        <rFont val="Arial Narrow"/>
        <family val="2"/>
      </rPr>
      <t>b</t>
    </r>
  </si>
  <si>
    <r>
      <t>ς</t>
    </r>
    <r>
      <rPr>
        <vertAlign val="subscript"/>
        <sz val="12"/>
        <rFont val="Arial Narrow"/>
        <family val="2"/>
      </rPr>
      <t>ges</t>
    </r>
  </si>
  <si>
    <t>Sicherheitsfaktor</t>
  </si>
  <si>
    <t>Spannung bei 0,2%</t>
  </si>
  <si>
    <t>S235JR</t>
  </si>
  <si>
    <t>angenommener Durchemsser Hopfenpflanze an Säule</t>
  </si>
  <si>
    <t>Biegemoment / Biegespannung durch Hopfenpflanze (Windbelastung 130 km/h -&gt; Abminderung um 1/3 da nicht geschlossene Fläche)</t>
  </si>
  <si>
    <t>Rohr-Widerstandsmoment</t>
  </si>
  <si>
    <t>Zulässigen Spannung</t>
  </si>
  <si>
    <t>Eingabefeld</t>
  </si>
  <si>
    <t>Zwischenergebnis</t>
  </si>
  <si>
    <t>Ausgabefeld</t>
  </si>
  <si>
    <t>Biegemoment durch Windlast des Rohres (Windbelastung 130 km/h)</t>
  </si>
  <si>
    <t>t</t>
  </si>
  <si>
    <t>S</t>
  </si>
  <si>
    <t>C24</t>
  </si>
  <si>
    <t>Festigkeits-klasse Holz</t>
  </si>
  <si>
    <t>ft0k</t>
  </si>
  <si>
    <t>Stahlsorte</t>
  </si>
  <si>
    <t>AlMgSi0,5</t>
  </si>
  <si>
    <t>Aluminium</t>
  </si>
  <si>
    <r>
      <t>M</t>
    </r>
    <r>
      <rPr>
        <vertAlign val="subscript"/>
        <sz val="12"/>
        <rFont val="Arial Narrow"/>
        <family val="2"/>
      </rPr>
      <t>Hopfen</t>
    </r>
  </si>
  <si>
    <r>
      <t>M</t>
    </r>
    <r>
      <rPr>
        <vertAlign val="subscript"/>
        <sz val="12"/>
        <rFont val="Arial Narrow"/>
        <family val="2"/>
      </rPr>
      <t>Stange</t>
    </r>
  </si>
  <si>
    <r>
      <t>M</t>
    </r>
    <r>
      <rPr>
        <b/>
        <vertAlign val="subscript"/>
        <sz val="10"/>
        <rFont val="Arial Narrow"/>
        <family val="2"/>
      </rPr>
      <t>Hopfen</t>
    </r>
  </si>
  <si>
    <r>
      <t>M</t>
    </r>
    <r>
      <rPr>
        <b/>
        <vertAlign val="subscript"/>
        <sz val="10"/>
        <rFont val="Arial Narrow"/>
        <family val="2"/>
      </rPr>
      <t>Stange</t>
    </r>
  </si>
  <si>
    <t>Biegemoment durch Windlast Hopfen</t>
  </si>
  <si>
    <r>
      <t>Wr</t>
    </r>
    <r>
      <rPr>
        <vertAlign val="subscript"/>
        <sz val="12"/>
        <rFont val="Arial Narrow"/>
        <family val="2"/>
      </rPr>
      <t>Hopfen</t>
    </r>
  </si>
  <si>
    <r>
      <t>Wr</t>
    </r>
    <r>
      <rPr>
        <vertAlign val="subscript"/>
        <sz val="12"/>
        <rFont val="Arial Narrow"/>
        <family val="2"/>
      </rPr>
      <t>Stange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</si>
</sst>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00"/>
  </numFmts>
  <fonts count="1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b/>
      <sz val="11"/>
      <color theme="0"/>
      <name val="Arial Narrow"/>
      <family val="2"/>
    </font>
    <font>
      <sz val="11"/>
      <color theme="1"/>
      <name val="Arial Narrow"/>
      <family val="2"/>
    </font>
    <font>
      <b/>
      <vertAlign val="subscript"/>
      <sz val="12"/>
      <name val="Arial Narrow"/>
      <family val="2"/>
    </font>
    <font>
      <sz val="10"/>
      <name val="Arial Narrow"/>
      <family val="2"/>
    </font>
    <font>
      <b/>
      <vertAlign val="subscript"/>
      <sz val="10"/>
      <name val="Arial Narrow"/>
      <family val="2"/>
    </font>
    <font>
      <vertAlign val="subscript"/>
      <sz val="11"/>
      <name val="Arial Narrow"/>
      <family val="2"/>
    </font>
    <font>
      <b/>
      <vertAlign val="subscript"/>
      <sz val="9"/>
      <name val="Arial Narrow"/>
      <family val="2"/>
    </font>
    <font>
      <vertAlign val="subscript"/>
      <sz val="12"/>
      <name val="Arial Narrow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/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77">
    <xf numFmtId="0" fontId="0" fillId="0" borderId="0" xfId="0"/>
    <xf numFmtId="4" fontId="3" fillId="5" borderId="12" xfId="0" applyNumberFormat="1" applyFont="1" applyFill="1" applyBorder="1" applyAlignment="1">
      <alignment horizontal="center"/>
    </xf>
    <xf numFmtId="4" fontId="3" fillId="5" borderId="5" xfId="0" applyNumberFormat="1" applyFont="1" applyFill="1" applyBorder="1" applyAlignment="1">
      <alignment horizontal="center"/>
    </xf>
    <xf numFmtId="0" fontId="3" fillId="4" borderId="0" xfId="0" applyFont="1" applyFill="1"/>
    <xf numFmtId="4" fontId="3" fillId="0" borderId="0" xfId="0" applyNumberFormat="1" applyFont="1" applyAlignment="1">
      <alignment horizontal="center"/>
    </xf>
    <xf numFmtId="0" fontId="3" fillId="0" borderId="0" xfId="0" applyFont="1"/>
    <xf numFmtId="0" fontId="5" fillId="6" borderId="4" xfId="0" applyFont="1" applyFill="1" applyBorder="1"/>
    <xf numFmtId="0" fontId="5" fillId="6" borderId="7" xfId="0" applyFont="1" applyFill="1" applyBorder="1"/>
    <xf numFmtId="4" fontId="5" fillId="5" borderId="7" xfId="0" applyNumberFormat="1" applyFont="1" applyFill="1" applyBorder="1" applyAlignment="1">
      <alignment horizontal="left"/>
    </xf>
    <xf numFmtId="165" fontId="3" fillId="0" borderId="0" xfId="0" applyNumberFormat="1" applyFont="1" applyAlignment="1">
      <alignment horizontal="center"/>
    </xf>
    <xf numFmtId="0" fontId="7" fillId="4" borderId="0" xfId="0" applyFont="1" applyFill="1"/>
    <xf numFmtId="4" fontId="7" fillId="4" borderId="0" xfId="0" applyNumberFormat="1" applyFont="1" applyFill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/>
    <xf numFmtId="4" fontId="3" fillId="5" borderId="4" xfId="0" applyNumberFormat="1" applyFont="1" applyFill="1" applyBorder="1" applyAlignment="1">
      <alignment horizontal="center"/>
    </xf>
    <xf numFmtId="4" fontId="3" fillId="5" borderId="21" xfId="0" applyNumberFormat="1" applyFont="1" applyFill="1" applyBorder="1" applyAlignment="1">
      <alignment horizontal="center"/>
    </xf>
    <xf numFmtId="4" fontId="3" fillId="5" borderId="22" xfId="0" applyNumberFormat="1" applyFont="1" applyFill="1" applyBorder="1" applyAlignment="1">
      <alignment horizontal="center"/>
    </xf>
    <xf numFmtId="3" fontId="14" fillId="9" borderId="24" xfId="0" applyNumberFormat="1" applyFont="1" applyFill="1" applyBorder="1" applyAlignment="1">
      <alignment horizontal="center"/>
    </xf>
    <xf numFmtId="3" fontId="14" fillId="9" borderId="25" xfId="0" applyNumberFormat="1" applyFont="1" applyFill="1" applyBorder="1" applyAlignment="1">
      <alignment horizontal="center"/>
    </xf>
    <xf numFmtId="3" fontId="14" fillId="9" borderId="16" xfId="2" applyNumberFormat="1" applyFont="1" applyFill="1" applyBorder="1" applyAlignment="1">
      <alignment horizontal="center"/>
    </xf>
    <xf numFmtId="164" fontId="14" fillId="9" borderId="17" xfId="2" applyNumberFormat="1" applyFont="1" applyFill="1" applyBorder="1" applyAlignment="1">
      <alignment horizontal="center"/>
    </xf>
    <xf numFmtId="4" fontId="3" fillId="5" borderId="24" xfId="0" applyNumberFormat="1" applyFont="1" applyFill="1" applyBorder="1" applyAlignment="1">
      <alignment horizontal="center"/>
    </xf>
    <xf numFmtId="4" fontId="3" fillId="5" borderId="25" xfId="0" applyNumberFormat="1" applyFont="1" applyFill="1" applyBorder="1" applyAlignment="1">
      <alignment horizontal="center"/>
    </xf>
    <xf numFmtId="4" fontId="15" fillId="7" borderId="26" xfId="1" applyNumberFormat="1" applyFont="1" applyFill="1" applyBorder="1" applyAlignment="1" applyProtection="1">
      <alignment horizontal="center"/>
      <protection locked="0"/>
    </xf>
    <xf numFmtId="4" fontId="15" fillId="7" borderId="15" xfId="1" applyNumberFormat="1" applyFont="1" applyFill="1" applyBorder="1" applyAlignment="1" applyProtection="1">
      <alignment horizontal="center"/>
      <protection locked="0"/>
    </xf>
    <xf numFmtId="0" fontId="15" fillId="8" borderId="16" xfId="2" applyFont="1" applyFill="1" applyBorder="1"/>
    <xf numFmtId="1" fontId="15" fillId="8" borderId="24" xfId="2" applyNumberFormat="1" applyFont="1" applyFill="1" applyBorder="1" applyAlignment="1">
      <alignment horizontal="center"/>
    </xf>
    <xf numFmtId="4" fontId="16" fillId="7" borderId="24" xfId="1" applyNumberFormat="1" applyFont="1" applyFill="1" applyBorder="1" applyAlignment="1" applyProtection="1">
      <alignment horizontal="center"/>
      <protection locked="0"/>
    </xf>
    <xf numFmtId="4" fontId="15" fillId="7" borderId="24" xfId="1" applyNumberFormat="1" applyFont="1" applyFill="1" applyBorder="1" applyAlignment="1" applyProtection="1">
      <alignment horizontal="center"/>
      <protection locked="0"/>
    </xf>
    <xf numFmtId="0" fontId="7" fillId="4" borderId="10" xfId="0" applyFont="1" applyFill="1" applyBorder="1"/>
    <xf numFmtId="4" fontId="7" fillId="0" borderId="10" xfId="0" applyNumberFormat="1" applyFont="1" applyBorder="1" applyAlignment="1">
      <alignment horizontal="center"/>
    </xf>
    <xf numFmtId="0" fontId="7" fillId="0" borderId="10" xfId="0" applyFont="1" applyBorder="1"/>
    <xf numFmtId="0" fontId="5" fillId="6" borderId="5" xfId="0" applyFont="1" applyFill="1" applyBorder="1"/>
    <xf numFmtId="4" fontId="5" fillId="5" borderId="21" xfId="0" applyNumberFormat="1" applyFont="1" applyFill="1" applyBorder="1" applyAlignment="1">
      <alignment horizontal="left"/>
    </xf>
    <xf numFmtId="4" fontId="5" fillId="5" borderId="27" xfId="0" applyNumberFormat="1" applyFont="1" applyFill="1" applyBorder="1" applyAlignment="1">
      <alignment horizontal="left"/>
    </xf>
    <xf numFmtId="0" fontId="7" fillId="4" borderId="9" xfId="0" applyFont="1" applyFill="1" applyBorder="1"/>
    <xf numFmtId="4" fontId="7" fillId="0" borderId="9" xfId="0" applyNumberFormat="1" applyFont="1" applyBorder="1" applyAlignment="1">
      <alignment horizontal="center"/>
    </xf>
    <xf numFmtId="0" fontId="7" fillId="0" borderId="9" xfId="0" applyFont="1" applyBorder="1"/>
    <xf numFmtId="0" fontId="5" fillId="6" borderId="24" xfId="0" applyFont="1" applyFill="1" applyBorder="1"/>
    <xf numFmtId="4" fontId="5" fillId="5" borderId="29" xfId="0" applyNumberFormat="1" applyFont="1" applyFill="1" applyBorder="1" applyAlignment="1">
      <alignment horizontal="left"/>
    </xf>
    <xf numFmtId="4" fontId="4" fillId="0" borderId="24" xfId="0" applyNumberFormat="1" applyFont="1" applyBorder="1" applyAlignment="1">
      <alignment horizontal="center"/>
    </xf>
    <xf numFmtId="1" fontId="15" fillId="8" borderId="23" xfId="2" applyNumberFormat="1" applyFont="1" applyFill="1" applyBorder="1" applyAlignment="1">
      <alignment horizontal="center"/>
    </xf>
    <xf numFmtId="4" fontId="3" fillId="5" borderId="30" xfId="0" applyNumberFormat="1" applyFont="1" applyFill="1" applyBorder="1" applyAlignment="1">
      <alignment horizontal="center"/>
    </xf>
    <xf numFmtId="4" fontId="3" fillId="5" borderId="7" xfId="0" applyNumberFormat="1" applyFont="1" applyFill="1" applyBorder="1" applyAlignment="1">
      <alignment horizontal="center"/>
    </xf>
    <xf numFmtId="4" fontId="3" fillId="5" borderId="27" xfId="0" applyNumberFormat="1" applyFont="1" applyFill="1" applyBorder="1" applyAlignment="1">
      <alignment horizontal="center"/>
    </xf>
    <xf numFmtId="4" fontId="15" fillId="7" borderId="11" xfId="1" applyNumberFormat="1" applyFont="1" applyFill="1" applyBorder="1" applyAlignment="1" applyProtection="1">
      <alignment horizontal="center"/>
      <protection locked="0"/>
    </xf>
    <xf numFmtId="1" fontId="15" fillId="8" borderId="11" xfId="2" applyNumberFormat="1" applyFont="1" applyFill="1" applyBorder="1" applyAlignment="1">
      <alignment horizontal="center"/>
    </xf>
    <xf numFmtId="3" fontId="14" fillId="9" borderId="11" xfId="0" applyNumberFormat="1" applyFont="1" applyFill="1" applyBorder="1" applyAlignment="1">
      <alignment horizontal="center"/>
    </xf>
    <xf numFmtId="0" fontId="7" fillId="11" borderId="3" xfId="0" applyFont="1" applyFill="1" applyBorder="1"/>
    <xf numFmtId="0" fontId="7" fillId="11" borderId="10" xfId="0" applyFont="1" applyFill="1" applyBorder="1"/>
    <xf numFmtId="0" fontId="3" fillId="4" borderId="10" xfId="0" applyFont="1" applyFill="1" applyBorder="1"/>
    <xf numFmtId="4" fontId="3" fillId="0" borderId="10" xfId="0" applyNumberFormat="1" applyFont="1" applyBorder="1" applyAlignment="1">
      <alignment horizontal="center"/>
    </xf>
    <xf numFmtId="0" fontId="3" fillId="0" borderId="10" xfId="0" applyFont="1" applyBorder="1"/>
    <xf numFmtId="0" fontId="7" fillId="11" borderId="6" xfId="0" applyFont="1" applyFill="1" applyBorder="1"/>
    <xf numFmtId="0" fontId="7" fillId="11" borderId="0" xfId="0" applyFont="1" applyFill="1"/>
    <xf numFmtId="0" fontId="7" fillId="11" borderId="18" xfId="0" applyFont="1" applyFill="1" applyBorder="1"/>
    <xf numFmtId="0" fontId="7" fillId="11" borderId="9" xfId="0" applyFont="1" applyFill="1" applyBorder="1"/>
    <xf numFmtId="0" fontId="3" fillId="4" borderId="9" xfId="0" applyFont="1" applyFill="1" applyBorder="1"/>
    <xf numFmtId="4" fontId="3" fillId="0" borderId="9" xfId="0" applyNumberFormat="1" applyFont="1" applyBorder="1" applyAlignment="1">
      <alignment horizontal="center"/>
    </xf>
    <xf numFmtId="165" fontId="3" fillId="0" borderId="9" xfId="0" applyNumberFormat="1" applyFont="1" applyBorder="1" applyAlignment="1">
      <alignment horizontal="center"/>
    </xf>
    <xf numFmtId="0" fontId="3" fillId="0" borderId="9" xfId="0" applyFont="1" applyBorder="1"/>
    <xf numFmtId="0" fontId="5" fillId="6" borderId="13" xfId="0" applyFont="1" applyFill="1" applyBorder="1"/>
    <xf numFmtId="2" fontId="15" fillId="8" borderId="24" xfId="2" applyNumberFormat="1" applyFont="1" applyFill="1" applyBorder="1" applyAlignment="1">
      <alignment horizontal="center"/>
    </xf>
    <xf numFmtId="0" fontId="6" fillId="10" borderId="8" xfId="0" applyFont="1" applyFill="1" applyBorder="1" applyAlignment="1">
      <alignment horizontal="left"/>
    </xf>
    <xf numFmtId="0" fontId="6" fillId="10" borderId="19" xfId="0" applyFont="1" applyFill="1" applyBorder="1" applyAlignment="1">
      <alignment horizontal="left"/>
    </xf>
    <xf numFmtId="0" fontId="6" fillId="10" borderId="20" xfId="0" applyFont="1" applyFill="1" applyBorder="1" applyAlignment="1">
      <alignment horizontal="left"/>
    </xf>
    <xf numFmtId="4" fontId="3" fillId="5" borderId="32" xfId="0" applyNumberFormat="1" applyFont="1" applyFill="1" applyBorder="1" applyAlignment="1">
      <alignment horizontal="center" vertical="top"/>
    </xf>
    <xf numFmtId="4" fontId="3" fillId="5" borderId="31" xfId="0" applyNumberFormat="1" applyFont="1" applyFill="1" applyBorder="1" applyAlignment="1">
      <alignment horizontal="center" vertical="top"/>
    </xf>
    <xf numFmtId="0" fontId="6" fillId="10" borderId="8" xfId="0" applyFont="1" applyFill="1" applyBorder="1" applyAlignment="1">
      <alignment horizontal="left" wrapText="1"/>
    </xf>
    <xf numFmtId="0" fontId="6" fillId="10" borderId="19" xfId="0" applyFont="1" applyFill="1" applyBorder="1" applyAlignment="1">
      <alignment horizontal="left" wrapText="1"/>
    </xf>
    <xf numFmtId="0" fontId="6" fillId="10" borderId="20" xfId="0" applyFont="1" applyFill="1" applyBorder="1" applyAlignment="1">
      <alignment horizontal="left" wrapText="1"/>
    </xf>
    <xf numFmtId="4" fontId="9" fillId="4" borderId="9" xfId="0" applyNumberFormat="1" applyFont="1" applyFill="1" applyBorder="1" applyAlignment="1">
      <alignment horizontal="center"/>
    </xf>
    <xf numFmtId="4" fontId="9" fillId="4" borderId="14" xfId="0" applyNumberFormat="1" applyFont="1" applyFill="1" applyBorder="1" applyAlignment="1">
      <alignment horizontal="center"/>
    </xf>
    <xf numFmtId="4" fontId="9" fillId="4" borderId="19" xfId="0" applyNumberFormat="1" applyFont="1" applyFill="1" applyBorder="1" applyAlignment="1">
      <alignment horizontal="center"/>
    </xf>
    <xf numFmtId="4" fontId="9" fillId="4" borderId="28" xfId="0" applyNumberFormat="1" applyFont="1" applyFill="1" applyBorder="1" applyAlignment="1">
      <alignment horizontal="center"/>
    </xf>
    <xf numFmtId="4" fontId="3" fillId="5" borderId="32" xfId="0" applyNumberFormat="1" applyFont="1" applyFill="1" applyBorder="1" applyAlignment="1">
      <alignment horizontal="center" wrapText="1"/>
    </xf>
    <xf numFmtId="4" fontId="3" fillId="5" borderId="31" xfId="0" applyNumberFormat="1" applyFont="1" applyFill="1" applyBorder="1" applyAlignment="1">
      <alignment horizontal="center" wrapText="1"/>
    </xf>
  </cellXfs>
  <cellStyles count="3">
    <cellStyle name="Eingabe" xfId="1" builtinId="20"/>
    <cellStyle name="Standard" xfId="0" builtinId="0"/>
    <cellStyle name="Zelle überprüfen" xfId="2" builtinId="23"/>
  </cellStyles>
  <dxfs count="6">
    <dxf>
      <font>
        <color auto="1"/>
      </font>
      <fill>
        <patternFill>
          <bgColor rgb="FFC0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31</xdr:row>
      <xdr:rowOff>107950</xdr:rowOff>
    </xdr:from>
    <xdr:to>
      <xdr:col>17</xdr:col>
      <xdr:colOff>2806700</xdr:colOff>
      <xdr:row>34</xdr:row>
      <xdr:rowOff>12700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163DF89F-BD36-4A80-AB8E-EF246371CE13}"/>
            </a:ext>
          </a:extLst>
        </xdr:cNvPr>
        <xdr:cNvSpPr txBox="1"/>
      </xdr:nvSpPr>
      <xdr:spPr>
        <a:xfrm>
          <a:off x="12700" y="6527800"/>
          <a:ext cx="686435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Erklärung:</a:t>
          </a:r>
          <a:r>
            <a:rPr lang="de-DE" sz="1100" baseline="0"/>
            <a:t> Zelle E27 muss mit Zelle E22 verglichen werden. Die Gesamtbiegespannung in Zelle E27 darf die zulässige Spannung in Zelle E22 nicht überschreiten.</a:t>
          </a:r>
          <a:endParaRPr lang="de-DE" sz="1100"/>
        </a:p>
      </xdr:txBody>
    </xdr:sp>
    <xdr:clientData/>
  </xdr:twoCellAnchor>
  <xdr:twoCellAnchor editAs="oneCell">
    <xdr:from>
      <xdr:col>18</xdr:col>
      <xdr:colOff>19050</xdr:colOff>
      <xdr:row>0</xdr:row>
      <xdr:rowOff>0</xdr:rowOff>
    </xdr:from>
    <xdr:to>
      <xdr:col>23</xdr:col>
      <xdr:colOff>330200</xdr:colOff>
      <xdr:row>27</xdr:row>
      <xdr:rowOff>114245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3255A9F-77A8-4615-AA2E-38E1C5480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50" y="0"/>
          <a:ext cx="4121150" cy="57339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31</xdr:row>
      <xdr:rowOff>107950</xdr:rowOff>
    </xdr:from>
    <xdr:to>
      <xdr:col>17</xdr:col>
      <xdr:colOff>2806700</xdr:colOff>
      <xdr:row>34</xdr:row>
      <xdr:rowOff>12700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7E0A2AFB-D62E-4231-BA8B-E273AC528F0F}"/>
            </a:ext>
          </a:extLst>
        </xdr:cNvPr>
        <xdr:cNvSpPr txBox="1"/>
      </xdr:nvSpPr>
      <xdr:spPr>
        <a:xfrm>
          <a:off x="12700" y="6527800"/>
          <a:ext cx="686435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Erklärung:</a:t>
          </a:r>
          <a:r>
            <a:rPr lang="de-DE" sz="1100" baseline="0"/>
            <a:t> Zelle E27 muss mit Zelle E22 verglichen werden. Die Gesamtbiegespannung in Zelle E27 darf die zulässige Spannung in Zelle E22 nicht überschreiten.</a:t>
          </a:r>
          <a:endParaRPr lang="de-DE" sz="1100"/>
        </a:p>
      </xdr:txBody>
    </xdr:sp>
    <xdr:clientData/>
  </xdr:twoCellAnchor>
  <xdr:twoCellAnchor editAs="oneCell">
    <xdr:from>
      <xdr:col>18</xdr:col>
      <xdr:colOff>38652</xdr:colOff>
      <xdr:row>0</xdr:row>
      <xdr:rowOff>0</xdr:rowOff>
    </xdr:from>
    <xdr:to>
      <xdr:col>23</xdr:col>
      <xdr:colOff>349802</xdr:colOff>
      <xdr:row>27</xdr:row>
      <xdr:rowOff>79734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54905AA-2A1D-43FE-BCA0-D3E2A4302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50652" y="0"/>
          <a:ext cx="4121150" cy="57339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30</xdr:row>
      <xdr:rowOff>107950</xdr:rowOff>
    </xdr:from>
    <xdr:to>
      <xdr:col>17</xdr:col>
      <xdr:colOff>2806700</xdr:colOff>
      <xdr:row>33</xdr:row>
      <xdr:rowOff>12700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9659ED62-BF29-460F-BA11-5012642969D8}"/>
            </a:ext>
          </a:extLst>
        </xdr:cNvPr>
        <xdr:cNvSpPr txBox="1"/>
      </xdr:nvSpPr>
      <xdr:spPr>
        <a:xfrm>
          <a:off x="12700" y="6527800"/>
          <a:ext cx="686435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Erklärung:</a:t>
          </a:r>
          <a:r>
            <a:rPr lang="de-DE" sz="1100" baseline="0"/>
            <a:t> Zelle E27 muss mit Zelle E22 verglichen werden. Die Gesamtbiegespannung in Zelle E27 darf die zulässige Spannung in Zelle E22 nicht überschreiten.</a:t>
          </a:r>
          <a:endParaRPr lang="de-DE" sz="1100"/>
        </a:p>
      </xdr:txBody>
    </xdr:sp>
    <xdr:clientData/>
  </xdr:twoCellAnchor>
  <xdr:twoCellAnchor editAs="oneCell">
    <xdr:from>
      <xdr:col>18</xdr:col>
      <xdr:colOff>31750</xdr:colOff>
      <xdr:row>0</xdr:row>
      <xdr:rowOff>0</xdr:rowOff>
    </xdr:from>
    <xdr:to>
      <xdr:col>23</xdr:col>
      <xdr:colOff>342900</xdr:colOff>
      <xdr:row>27</xdr:row>
      <xdr:rowOff>126945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56EB2849-1D63-40A2-A477-1BD0B3DA4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54900" y="0"/>
          <a:ext cx="4121150" cy="57339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781F2-5AD2-4DA6-90FA-66658C93FEA8}">
  <dimension ref="A1:R31"/>
  <sheetViews>
    <sheetView tabSelected="1" workbookViewId="0">
      <selection activeCell="R40" sqref="R40"/>
    </sheetView>
  </sheetViews>
  <sheetFormatPr baseColWidth="10" defaultRowHeight="14.5" x14ac:dyDescent="0.35"/>
  <cols>
    <col min="1" max="5" width="10.90625" style="13"/>
    <col min="6" max="16" width="10.90625" style="13" hidden="1" customWidth="1"/>
    <col min="17" max="17" width="5" style="13" customWidth="1"/>
    <col min="18" max="18" width="40.81640625" style="13" customWidth="1"/>
  </cols>
  <sheetData>
    <row r="1" spans="1:18" ht="15" thickBot="1" x14ac:dyDescent="0.4">
      <c r="A1" s="63" t="s">
        <v>48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5"/>
    </row>
    <row r="2" spans="1:18" ht="15.5" x14ac:dyDescent="0.35">
      <c r="A2" s="43" t="s">
        <v>0</v>
      </c>
      <c r="B2" s="43" t="s">
        <v>54</v>
      </c>
      <c r="C2" s="43" t="s">
        <v>1</v>
      </c>
      <c r="D2" s="43" t="s">
        <v>2</v>
      </c>
      <c r="E2" s="44" t="s">
        <v>19</v>
      </c>
      <c r="F2" s="3"/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N2" s="5"/>
      <c r="O2" s="5"/>
      <c r="P2" s="5"/>
      <c r="Q2" s="7" t="s">
        <v>0</v>
      </c>
      <c r="R2" s="8" t="s">
        <v>10</v>
      </c>
    </row>
    <row r="3" spans="1:18" ht="15.5" x14ac:dyDescent="0.35">
      <c r="A3" s="14" t="s">
        <v>11</v>
      </c>
      <c r="B3" s="14" t="s">
        <v>11</v>
      </c>
      <c r="C3" s="14" t="s">
        <v>11</v>
      </c>
      <c r="D3" s="14" t="s">
        <v>12</v>
      </c>
      <c r="E3" s="16" t="s">
        <v>36</v>
      </c>
      <c r="F3" s="3"/>
      <c r="G3" s="4" t="s">
        <v>13</v>
      </c>
      <c r="H3" s="4" t="s">
        <v>13</v>
      </c>
      <c r="I3" s="4" t="s">
        <v>14</v>
      </c>
      <c r="J3" s="4" t="s">
        <v>14</v>
      </c>
      <c r="K3" s="4" t="s">
        <v>15</v>
      </c>
      <c r="L3" s="4"/>
      <c r="M3" s="4"/>
      <c r="N3" s="5"/>
      <c r="O3" s="5"/>
      <c r="P3" s="5"/>
      <c r="Q3" s="7" t="s">
        <v>54</v>
      </c>
      <c r="R3" s="8" t="s">
        <v>16</v>
      </c>
    </row>
    <row r="4" spans="1:18" ht="16" thickBot="1" x14ac:dyDescent="0.4">
      <c r="A4" s="21"/>
      <c r="B4" s="21"/>
      <c r="C4" s="21"/>
      <c r="D4" s="21"/>
      <c r="E4" s="22"/>
      <c r="F4" s="3"/>
      <c r="G4" s="4"/>
      <c r="H4" s="4"/>
      <c r="I4" s="4"/>
      <c r="J4" s="4"/>
      <c r="K4" s="4"/>
      <c r="L4" s="4"/>
      <c r="M4" s="4"/>
      <c r="N4" s="5"/>
      <c r="O4" s="5"/>
      <c r="P4" s="5"/>
      <c r="Q4" s="7" t="s">
        <v>1</v>
      </c>
      <c r="R4" s="8" t="s">
        <v>17</v>
      </c>
    </row>
    <row r="5" spans="1:18" ht="16" thickBot="1" x14ac:dyDescent="0.4">
      <c r="A5" s="23">
        <v>101.6</v>
      </c>
      <c r="B5" s="24">
        <v>3.2</v>
      </c>
      <c r="C5" s="25">
        <f>A5-(2*B5)</f>
        <v>95.199999999999989</v>
      </c>
      <c r="D5" s="19">
        <f>PI()*(I5-J5)/A5/32</f>
        <v>23593.398428623434</v>
      </c>
      <c r="E5" s="20">
        <f>L5*K5/1000*C10</f>
        <v>54.2611292160001</v>
      </c>
      <c r="F5" s="3"/>
      <c r="G5" s="4">
        <f>POWER(A5,2)</f>
        <v>10322.56</v>
      </c>
      <c r="H5" s="4">
        <f>POWER(C5,2)</f>
        <v>9063.0399999999972</v>
      </c>
      <c r="I5" s="4">
        <f>POWER(A5,4)</f>
        <v>106555244.95359999</v>
      </c>
      <c r="J5" s="4">
        <f>POWER(C5,4)</f>
        <v>82138694.041599944</v>
      </c>
      <c r="K5" s="9">
        <f>7.84/1000</f>
        <v>7.8399999999999997E-3</v>
      </c>
      <c r="L5" s="4">
        <f>3.14/4*(G5-H5)*1000</f>
        <v>988723.20000000182</v>
      </c>
      <c r="M5" s="5"/>
      <c r="N5" s="5"/>
      <c r="O5" s="5"/>
      <c r="P5" s="5"/>
      <c r="Q5" s="7" t="s">
        <v>2</v>
      </c>
      <c r="R5" s="8" t="s">
        <v>18</v>
      </c>
    </row>
    <row r="6" spans="1:18" ht="15" thickBot="1" x14ac:dyDescent="0.4">
      <c r="A6" s="11"/>
      <c r="B6" s="11"/>
      <c r="C6" s="11"/>
      <c r="D6" s="11"/>
      <c r="E6" s="11"/>
      <c r="F6" s="10"/>
      <c r="G6" s="11"/>
      <c r="H6" s="11"/>
      <c r="I6" s="11"/>
      <c r="J6" s="11"/>
      <c r="K6" s="11"/>
      <c r="L6" s="11"/>
      <c r="M6" s="10"/>
      <c r="N6" s="10"/>
      <c r="O6" s="10"/>
      <c r="P6" s="10"/>
      <c r="Q6" s="10"/>
      <c r="R6" s="10"/>
    </row>
    <row r="7" spans="1:18" ht="30" customHeight="1" thickBot="1" x14ac:dyDescent="0.4">
      <c r="A7" s="68" t="s">
        <v>47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70"/>
    </row>
    <row r="8" spans="1:18" ht="17.5" x14ac:dyDescent="0.45">
      <c r="A8" s="43" t="s">
        <v>20</v>
      </c>
      <c r="B8" s="43" t="s">
        <v>0</v>
      </c>
      <c r="C8" s="43" t="s">
        <v>21</v>
      </c>
      <c r="D8" s="43" t="s">
        <v>67</v>
      </c>
      <c r="E8" s="1" t="s">
        <v>62</v>
      </c>
      <c r="F8" s="10"/>
      <c r="G8" s="12"/>
      <c r="H8" s="12"/>
      <c r="I8" s="12"/>
      <c r="J8" s="12"/>
      <c r="K8" s="12"/>
      <c r="L8" s="12"/>
      <c r="Q8" s="7" t="s">
        <v>20</v>
      </c>
      <c r="R8" s="8" t="s">
        <v>22</v>
      </c>
    </row>
    <row r="9" spans="1:18" ht="15.5" x14ac:dyDescent="0.35">
      <c r="A9" s="14" t="s">
        <v>23</v>
      </c>
      <c r="B9" s="14" t="s">
        <v>11</v>
      </c>
      <c r="C9" s="14" t="s">
        <v>19</v>
      </c>
      <c r="D9" s="14" t="s">
        <v>24</v>
      </c>
      <c r="E9" s="16" t="s">
        <v>25</v>
      </c>
      <c r="F9" s="10"/>
      <c r="G9" s="12"/>
      <c r="H9" s="12"/>
      <c r="I9" s="12"/>
      <c r="J9" s="12"/>
      <c r="K9" s="12"/>
      <c r="L9" s="12"/>
      <c r="Q9" s="6" t="s">
        <v>0</v>
      </c>
      <c r="R9" s="8" t="s">
        <v>46</v>
      </c>
    </row>
    <row r="10" spans="1:18" ht="16" thickBot="1" x14ac:dyDescent="0.4">
      <c r="A10" s="26">
        <f>A16*(1/3)</f>
        <v>266.66666666666663</v>
      </c>
      <c r="B10" s="27">
        <v>300</v>
      </c>
      <c r="C10" s="28">
        <v>7</v>
      </c>
      <c r="D10" s="17">
        <f>A10*B10*C10*1.2/1000</f>
        <v>671.99999999999989</v>
      </c>
      <c r="E10" s="18">
        <f>D10*C10/2</f>
        <v>2351.9999999999995</v>
      </c>
      <c r="F10" s="10"/>
      <c r="G10" s="12"/>
      <c r="H10" s="12"/>
      <c r="I10" s="12"/>
      <c r="J10" s="12"/>
      <c r="K10" s="12"/>
      <c r="L10" s="12"/>
      <c r="Q10" s="6" t="s">
        <v>21</v>
      </c>
      <c r="R10" s="8" t="s">
        <v>27</v>
      </c>
    </row>
    <row r="11" spans="1:18" ht="15.5" thickBot="1" x14ac:dyDescent="0.45">
      <c r="A11" s="71"/>
      <c r="B11" s="71"/>
      <c r="C11" s="71"/>
      <c r="D11" s="71"/>
      <c r="E11" s="72"/>
      <c r="F11" s="10"/>
      <c r="G11" s="12"/>
      <c r="H11" s="12"/>
      <c r="I11" s="12"/>
      <c r="J11" s="12"/>
      <c r="K11" s="12"/>
      <c r="L11" s="12"/>
      <c r="Q11" s="6" t="s">
        <v>64</v>
      </c>
      <c r="R11" s="8" t="s">
        <v>28</v>
      </c>
    </row>
    <row r="12" spans="1:18" ht="15" thickBot="1" x14ac:dyDescent="0.4">
      <c r="A12" s="11"/>
      <c r="B12" s="11"/>
      <c r="C12" s="11"/>
      <c r="D12" s="11"/>
      <c r="E12" s="11"/>
      <c r="F12" s="10"/>
      <c r="G12" s="11"/>
      <c r="H12" s="11"/>
      <c r="I12" s="11"/>
      <c r="J12" s="11"/>
      <c r="K12" s="11"/>
      <c r="L12" s="11"/>
      <c r="M12" s="10"/>
      <c r="N12" s="10"/>
      <c r="O12" s="10"/>
      <c r="P12" s="10"/>
      <c r="Q12" s="10"/>
      <c r="R12" s="10"/>
    </row>
    <row r="13" spans="1:18" ht="15" customHeight="1" thickBot="1" x14ac:dyDescent="0.4">
      <c r="A13" s="63" t="s">
        <v>53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5"/>
    </row>
    <row r="14" spans="1:18" ht="18" thickBot="1" x14ac:dyDescent="0.5">
      <c r="A14" s="1" t="s">
        <v>20</v>
      </c>
      <c r="B14" s="1" t="s">
        <v>0</v>
      </c>
      <c r="C14" s="1" t="s">
        <v>21</v>
      </c>
      <c r="D14" s="43" t="s">
        <v>68</v>
      </c>
      <c r="E14" s="1" t="s">
        <v>63</v>
      </c>
      <c r="F14" s="29"/>
      <c r="G14" s="30"/>
      <c r="H14" s="30"/>
      <c r="I14" s="30"/>
      <c r="J14" s="30"/>
      <c r="K14" s="30"/>
      <c r="L14" s="30"/>
      <c r="M14" s="31"/>
      <c r="N14" s="31"/>
      <c r="O14" s="31"/>
      <c r="P14" s="31"/>
      <c r="Q14" s="32" t="s">
        <v>20</v>
      </c>
      <c r="R14" s="33" t="s">
        <v>22</v>
      </c>
    </row>
    <row r="15" spans="1:18" ht="15.5" x14ac:dyDescent="0.35">
      <c r="A15" s="1" t="s">
        <v>23</v>
      </c>
      <c r="B15" s="1" t="s">
        <v>11</v>
      </c>
      <c r="C15" s="1" t="s">
        <v>19</v>
      </c>
      <c r="D15" s="1" t="s">
        <v>24</v>
      </c>
      <c r="E15" s="1" t="s">
        <v>25</v>
      </c>
      <c r="F15" s="10"/>
      <c r="G15" s="12"/>
      <c r="H15" s="12"/>
      <c r="I15" s="12"/>
      <c r="J15" s="12"/>
      <c r="K15" s="12"/>
      <c r="L15" s="12"/>
      <c r="Q15" s="6" t="s">
        <v>0</v>
      </c>
      <c r="R15" s="34" t="s">
        <v>26</v>
      </c>
    </row>
    <row r="16" spans="1:18" ht="16" thickBot="1" x14ac:dyDescent="0.4">
      <c r="A16" s="23">
        <v>800</v>
      </c>
      <c r="B16" s="26">
        <f>$A$5</f>
        <v>101.6</v>
      </c>
      <c r="C16" s="62">
        <f>C10</f>
        <v>7</v>
      </c>
      <c r="D16" s="17">
        <f>A16*B16*C16*1.2/1000</f>
        <v>682.75199999999995</v>
      </c>
      <c r="E16" s="17">
        <f>D16*C16/2</f>
        <v>2389.6319999999996</v>
      </c>
      <c r="F16" s="10"/>
      <c r="G16" s="12"/>
      <c r="H16" s="12"/>
      <c r="I16" s="12"/>
      <c r="J16" s="12"/>
      <c r="K16" s="12"/>
      <c r="L16" s="12"/>
      <c r="Q16" s="6" t="s">
        <v>21</v>
      </c>
      <c r="R16" s="34" t="s">
        <v>27</v>
      </c>
    </row>
    <row r="17" spans="1:18" ht="15.5" thickBot="1" x14ac:dyDescent="0.45">
      <c r="A17" s="73"/>
      <c r="B17" s="73"/>
      <c r="C17" s="73"/>
      <c r="D17" s="73"/>
      <c r="E17" s="74"/>
      <c r="F17" s="35"/>
      <c r="G17" s="36"/>
      <c r="H17" s="36"/>
      <c r="I17" s="36"/>
      <c r="J17" s="36"/>
      <c r="K17" s="36"/>
      <c r="L17" s="36"/>
      <c r="M17" s="37"/>
      <c r="N17" s="37"/>
      <c r="O17" s="37"/>
      <c r="P17" s="37"/>
      <c r="Q17" s="38" t="s">
        <v>65</v>
      </c>
      <c r="R17" s="39" t="s">
        <v>29</v>
      </c>
    </row>
    <row r="18" spans="1:18" ht="15" thickBot="1" x14ac:dyDescent="0.4">
      <c r="A18" s="11"/>
      <c r="B18" s="11"/>
      <c r="C18" s="11"/>
      <c r="D18" s="11"/>
      <c r="E18" s="11"/>
      <c r="F18" s="10"/>
      <c r="G18" s="11"/>
      <c r="H18" s="11"/>
      <c r="I18" s="11"/>
      <c r="J18" s="11"/>
      <c r="K18" s="11"/>
      <c r="L18" s="11"/>
      <c r="M18" s="10"/>
      <c r="N18" s="10"/>
      <c r="O18" s="10"/>
      <c r="P18" s="10"/>
      <c r="Q18" s="10"/>
      <c r="R18" s="10"/>
    </row>
    <row r="19" spans="1:18" ht="15" customHeight="1" thickBot="1" x14ac:dyDescent="0.4">
      <c r="A19" s="63" t="s">
        <v>49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5"/>
    </row>
    <row r="20" spans="1:18" ht="17.5" x14ac:dyDescent="0.45">
      <c r="A20" s="66" t="s">
        <v>59</v>
      </c>
      <c r="B20" s="43" t="s">
        <v>37</v>
      </c>
      <c r="C20" s="43" t="s">
        <v>55</v>
      </c>
      <c r="D20" s="43"/>
      <c r="E20" s="44" t="s">
        <v>38</v>
      </c>
      <c r="F20" s="10"/>
      <c r="G20" s="12"/>
      <c r="H20" s="12"/>
      <c r="I20" s="12"/>
      <c r="J20" s="12"/>
      <c r="K20" s="12"/>
      <c r="L20" s="12"/>
      <c r="Q20" s="7" t="s">
        <v>39</v>
      </c>
      <c r="R20" s="34" t="s">
        <v>44</v>
      </c>
    </row>
    <row r="21" spans="1:18" ht="15.5" x14ac:dyDescent="0.35">
      <c r="A21" s="67"/>
      <c r="B21" s="14" t="s">
        <v>30</v>
      </c>
      <c r="C21" s="14" t="s">
        <v>31</v>
      </c>
      <c r="D21" s="14"/>
      <c r="E21" s="16" t="s">
        <v>30</v>
      </c>
      <c r="F21" s="10"/>
      <c r="G21" s="12"/>
      <c r="H21" s="12"/>
      <c r="I21" s="12"/>
      <c r="J21" s="12"/>
      <c r="K21" s="12"/>
      <c r="L21" s="12"/>
      <c r="Q21" s="6" t="s">
        <v>55</v>
      </c>
      <c r="R21" s="34" t="s">
        <v>43</v>
      </c>
    </row>
    <row r="22" spans="1:18" ht="16.5" thickBot="1" x14ac:dyDescent="0.45">
      <c r="A22" s="26" t="s">
        <v>45</v>
      </c>
      <c r="B22" s="28">
        <v>240</v>
      </c>
      <c r="C22" s="28">
        <v>1.1000000000000001</v>
      </c>
      <c r="D22" s="40"/>
      <c r="E22" s="18">
        <f>B22/C22</f>
        <v>218.18181818181816</v>
      </c>
      <c r="F22" s="10"/>
      <c r="G22" s="12"/>
      <c r="H22" s="12"/>
      <c r="I22" s="12"/>
      <c r="J22" s="12"/>
      <c r="K22" s="12"/>
      <c r="L22" s="12"/>
      <c r="Q22" s="6" t="s">
        <v>40</v>
      </c>
      <c r="R22" s="34" t="s">
        <v>32</v>
      </c>
    </row>
    <row r="23" spans="1:18" ht="15" thickBot="1" x14ac:dyDescent="0.4">
      <c r="A23" s="11"/>
      <c r="B23" s="11"/>
      <c r="C23" s="11"/>
      <c r="D23" s="11"/>
      <c r="E23" s="11"/>
      <c r="F23" s="10"/>
      <c r="G23" s="11"/>
      <c r="H23" s="11"/>
      <c r="I23" s="10"/>
      <c r="J23" s="11"/>
      <c r="K23" s="11"/>
      <c r="L23" s="11"/>
      <c r="M23" s="10"/>
      <c r="N23" s="10"/>
      <c r="O23" s="10"/>
      <c r="P23" s="10"/>
      <c r="Q23" s="10"/>
      <c r="R23" s="10"/>
    </row>
    <row r="24" spans="1:18" ht="15" customHeight="1" thickBot="1" x14ac:dyDescent="0.4">
      <c r="A24" s="63" t="s">
        <v>33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5"/>
    </row>
    <row r="25" spans="1:18" ht="18" thickBot="1" x14ac:dyDescent="0.5">
      <c r="A25" s="1" t="s">
        <v>62</v>
      </c>
      <c r="B25" s="1" t="s">
        <v>63</v>
      </c>
      <c r="C25" s="1"/>
      <c r="D25" s="1" t="s">
        <v>41</v>
      </c>
      <c r="E25" s="1" t="s">
        <v>42</v>
      </c>
      <c r="F25" s="29"/>
      <c r="G25" s="30"/>
      <c r="H25" s="30"/>
      <c r="I25" s="30"/>
      <c r="J25" s="30"/>
      <c r="K25" s="30"/>
      <c r="L25" s="30"/>
      <c r="M25" s="31"/>
      <c r="N25" s="31"/>
      <c r="O25" s="31"/>
      <c r="P25" s="31"/>
      <c r="Q25" s="6" t="s">
        <v>64</v>
      </c>
      <c r="R25" s="8" t="s">
        <v>66</v>
      </c>
    </row>
    <row r="26" spans="1:18" ht="16.5" thickBot="1" x14ac:dyDescent="0.45">
      <c r="A26" s="1" t="s">
        <v>25</v>
      </c>
      <c r="B26" s="1" t="s">
        <v>25</v>
      </c>
      <c r="C26" s="1"/>
      <c r="D26" s="1" t="s">
        <v>25</v>
      </c>
      <c r="E26" s="1" t="s">
        <v>30</v>
      </c>
      <c r="F26" s="10"/>
      <c r="G26" s="12"/>
      <c r="H26" s="12"/>
      <c r="I26" s="12"/>
      <c r="J26" s="12"/>
      <c r="K26" s="12"/>
      <c r="L26" s="12"/>
      <c r="Q26" s="38" t="s">
        <v>65</v>
      </c>
      <c r="R26" s="34" t="s">
        <v>29</v>
      </c>
    </row>
    <row r="27" spans="1:18" ht="16" thickBot="1" x14ac:dyDescent="0.4">
      <c r="A27" s="41">
        <f>E10</f>
        <v>2351.9999999999995</v>
      </c>
      <c r="B27" s="26">
        <f>E16</f>
        <v>2389.6319999999996</v>
      </c>
      <c r="C27" s="42"/>
      <c r="D27" s="18">
        <f>B27+A27</f>
        <v>4741.6319999999996</v>
      </c>
      <c r="E27" s="18">
        <f>D27/$D$5*1000</f>
        <v>200.97282781642289</v>
      </c>
      <c r="F27" s="35"/>
      <c r="G27" s="36"/>
      <c r="H27" s="36"/>
      <c r="I27" s="36"/>
      <c r="J27" s="36"/>
      <c r="K27" s="36"/>
      <c r="L27" s="36"/>
      <c r="M27" s="37"/>
      <c r="N27" s="37"/>
      <c r="O27" s="37"/>
      <c r="P27" s="37"/>
      <c r="Q27" s="38" t="s">
        <v>34</v>
      </c>
      <c r="R27" s="39" t="s">
        <v>35</v>
      </c>
    </row>
    <row r="28" spans="1:18" ht="15" thickBot="1" x14ac:dyDescent="0.4"/>
    <row r="29" spans="1:18" ht="16" thickBot="1" x14ac:dyDescent="0.4">
      <c r="A29" s="45"/>
      <c r="B29" s="13" t="s">
        <v>50</v>
      </c>
    </row>
    <row r="30" spans="1:18" ht="16" thickBot="1" x14ac:dyDescent="0.4">
      <c r="A30" s="46"/>
      <c r="B30" s="13" t="s">
        <v>51</v>
      </c>
    </row>
    <row r="31" spans="1:18" ht="16" thickBot="1" x14ac:dyDescent="0.4">
      <c r="A31" s="47"/>
      <c r="B31" s="13" t="s">
        <v>52</v>
      </c>
    </row>
  </sheetData>
  <mergeCells count="8">
    <mergeCell ref="A24:R24"/>
    <mergeCell ref="A20:A21"/>
    <mergeCell ref="A1:R1"/>
    <mergeCell ref="A7:R7"/>
    <mergeCell ref="A11:E11"/>
    <mergeCell ref="A13:R13"/>
    <mergeCell ref="A17:E17"/>
    <mergeCell ref="A19:R19"/>
  </mergeCells>
  <conditionalFormatting sqref="E22">
    <cfRule type="cellIs" dxfId="5" priority="1" operator="greaterThanOrEqual">
      <formula>$E$27</formula>
    </cfRule>
    <cfRule type="cellIs" dxfId="4" priority="2" operator="lessThan">
      <formula>$E$27</formula>
    </cfRule>
  </conditionalFormatting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29627-C63B-4AE9-86DE-B2995D2D1578}">
  <dimension ref="A1:R31"/>
  <sheetViews>
    <sheetView zoomScale="115" zoomScaleNormal="115" workbookViewId="0">
      <selection activeCell="D14" sqref="D14"/>
    </sheetView>
  </sheetViews>
  <sheetFormatPr baseColWidth="10" defaultRowHeight="14.5" x14ac:dyDescent="0.35"/>
  <cols>
    <col min="1" max="4" width="10.90625" style="13"/>
    <col min="5" max="5" width="12.36328125" style="13" customWidth="1"/>
    <col min="6" max="16" width="0.453125" style="13" hidden="1" customWidth="1"/>
    <col min="17" max="17" width="5.08984375" style="13" customWidth="1"/>
    <col min="18" max="18" width="40.81640625" style="13" customWidth="1"/>
  </cols>
  <sheetData>
    <row r="1" spans="1:18" ht="15" thickBot="1" x14ac:dyDescent="0.4">
      <c r="A1" s="63" t="s">
        <v>48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5"/>
    </row>
    <row r="2" spans="1:18" ht="15.5" x14ac:dyDescent="0.35">
      <c r="A2" s="43" t="s">
        <v>0</v>
      </c>
      <c r="B2" s="43" t="s">
        <v>54</v>
      </c>
      <c r="C2" s="43" t="s">
        <v>1</v>
      </c>
      <c r="D2" s="43" t="s">
        <v>2</v>
      </c>
      <c r="E2" s="44" t="s">
        <v>19</v>
      </c>
      <c r="F2" s="3"/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N2" s="5"/>
      <c r="O2" s="5"/>
      <c r="P2" s="5"/>
      <c r="Q2" s="7" t="s">
        <v>0</v>
      </c>
      <c r="R2" s="8" t="s">
        <v>10</v>
      </c>
    </row>
    <row r="3" spans="1:18" ht="15.5" x14ac:dyDescent="0.35">
      <c r="A3" s="14" t="s">
        <v>11</v>
      </c>
      <c r="B3" s="14" t="s">
        <v>11</v>
      </c>
      <c r="C3" s="14" t="s">
        <v>11</v>
      </c>
      <c r="D3" s="14" t="s">
        <v>12</v>
      </c>
      <c r="E3" s="16" t="s">
        <v>36</v>
      </c>
      <c r="F3" s="3"/>
      <c r="G3" s="4" t="s">
        <v>13</v>
      </c>
      <c r="H3" s="4" t="s">
        <v>13</v>
      </c>
      <c r="I3" s="4" t="s">
        <v>14</v>
      </c>
      <c r="J3" s="4" t="s">
        <v>14</v>
      </c>
      <c r="K3" s="4" t="s">
        <v>15</v>
      </c>
      <c r="L3" s="4"/>
      <c r="M3" s="4"/>
      <c r="N3" s="5"/>
      <c r="O3" s="5"/>
      <c r="P3" s="5"/>
      <c r="Q3" s="7" t="s">
        <v>54</v>
      </c>
      <c r="R3" s="8" t="s">
        <v>16</v>
      </c>
    </row>
    <row r="4" spans="1:18" ht="16" thickBot="1" x14ac:dyDescent="0.4">
      <c r="A4" s="21"/>
      <c r="B4" s="21"/>
      <c r="C4" s="21"/>
      <c r="D4" s="21"/>
      <c r="E4" s="22"/>
      <c r="F4" s="3"/>
      <c r="G4" s="4"/>
      <c r="H4" s="4"/>
      <c r="I4" s="4"/>
      <c r="J4" s="4"/>
      <c r="K4" s="4"/>
      <c r="L4" s="4"/>
      <c r="M4" s="4"/>
      <c r="N4" s="5"/>
      <c r="O4" s="5"/>
      <c r="P4" s="5"/>
      <c r="Q4" s="7" t="s">
        <v>1</v>
      </c>
      <c r="R4" s="8" t="s">
        <v>17</v>
      </c>
    </row>
    <row r="5" spans="1:18" ht="16" thickBot="1" x14ac:dyDescent="0.4">
      <c r="A5" s="23">
        <v>110</v>
      </c>
      <c r="B5" s="24">
        <v>5</v>
      </c>
      <c r="C5" s="25">
        <f>A5-(2*B5)</f>
        <v>100</v>
      </c>
      <c r="D5" s="19">
        <f>PI()*(I5-J5)/A5/32</f>
        <v>41420.828140085876</v>
      </c>
      <c r="E5" s="20">
        <f>L5*K5/1000*C10</f>
        <v>31.156649999999999</v>
      </c>
      <c r="F5" s="3"/>
      <c r="G5" s="4">
        <f>POWER(A5,2)</f>
        <v>12100</v>
      </c>
      <c r="H5" s="4">
        <f>POWER(C5,2)</f>
        <v>10000</v>
      </c>
      <c r="I5" s="4">
        <f>POWER(A5,4)</f>
        <v>146410000</v>
      </c>
      <c r="J5" s="4">
        <f>POWER(C5,4)</f>
        <v>100000000</v>
      </c>
      <c r="K5" s="9">
        <f>2.7/1000</f>
        <v>2.7000000000000001E-3</v>
      </c>
      <c r="L5" s="4">
        <f>3.14/4*(G5-H5)*1000</f>
        <v>1648500</v>
      </c>
      <c r="M5" s="5"/>
      <c r="N5" s="5"/>
      <c r="O5" s="5"/>
      <c r="P5" s="5"/>
      <c r="Q5" s="7" t="s">
        <v>2</v>
      </c>
      <c r="R5" s="8" t="s">
        <v>18</v>
      </c>
    </row>
    <row r="6" spans="1:18" ht="15" thickBot="1" x14ac:dyDescent="0.4">
      <c r="A6" s="11"/>
      <c r="B6" s="11"/>
      <c r="C6" s="11"/>
      <c r="D6" s="11"/>
      <c r="E6" s="11"/>
      <c r="F6" s="10"/>
      <c r="G6" s="11"/>
      <c r="H6" s="11"/>
      <c r="I6" s="11"/>
      <c r="J6" s="11"/>
      <c r="K6" s="11"/>
      <c r="L6" s="11"/>
      <c r="M6" s="10"/>
      <c r="N6" s="10"/>
      <c r="O6" s="10"/>
      <c r="P6" s="10"/>
      <c r="Q6" s="10"/>
      <c r="R6" s="10"/>
    </row>
    <row r="7" spans="1:18" ht="30" customHeight="1" thickBot="1" x14ac:dyDescent="0.4">
      <c r="A7" s="68" t="s">
        <v>47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70"/>
    </row>
    <row r="8" spans="1:18" ht="17.5" x14ac:dyDescent="0.45">
      <c r="A8" s="43" t="s">
        <v>20</v>
      </c>
      <c r="B8" s="43" t="s">
        <v>0</v>
      </c>
      <c r="C8" s="43" t="s">
        <v>21</v>
      </c>
      <c r="D8" s="43" t="s">
        <v>67</v>
      </c>
      <c r="E8" s="1" t="s">
        <v>62</v>
      </c>
      <c r="F8" s="10"/>
      <c r="G8" s="12"/>
      <c r="H8" s="12"/>
      <c r="I8" s="12"/>
      <c r="J8" s="12"/>
      <c r="K8" s="12"/>
      <c r="L8" s="12"/>
      <c r="Q8" s="7" t="s">
        <v>20</v>
      </c>
      <c r="R8" s="8" t="s">
        <v>22</v>
      </c>
    </row>
    <row r="9" spans="1:18" ht="15.5" x14ac:dyDescent="0.35">
      <c r="A9" s="14" t="s">
        <v>23</v>
      </c>
      <c r="B9" s="14" t="s">
        <v>11</v>
      </c>
      <c r="C9" s="14" t="s">
        <v>19</v>
      </c>
      <c r="D9" s="14" t="s">
        <v>24</v>
      </c>
      <c r="E9" s="16" t="s">
        <v>25</v>
      </c>
      <c r="F9" s="10"/>
      <c r="G9" s="12"/>
      <c r="H9" s="12"/>
      <c r="I9" s="12"/>
      <c r="J9" s="12"/>
      <c r="K9" s="12"/>
      <c r="L9" s="12"/>
      <c r="Q9" s="6" t="s">
        <v>0</v>
      </c>
      <c r="R9" s="8" t="s">
        <v>46</v>
      </c>
    </row>
    <row r="10" spans="1:18" ht="16" thickBot="1" x14ac:dyDescent="0.4">
      <c r="A10" s="26">
        <f>A16*(1/3)</f>
        <v>266.66666666666663</v>
      </c>
      <c r="B10" s="27">
        <v>300</v>
      </c>
      <c r="C10" s="28">
        <v>7</v>
      </c>
      <c r="D10" s="17">
        <f>A10*B10*C10*1.2/1000</f>
        <v>671.99999999999989</v>
      </c>
      <c r="E10" s="18">
        <f>D10*C10/2</f>
        <v>2351.9999999999995</v>
      </c>
      <c r="F10" s="10"/>
      <c r="G10" s="12"/>
      <c r="H10" s="12"/>
      <c r="I10" s="12"/>
      <c r="J10" s="12"/>
      <c r="K10" s="12"/>
      <c r="L10" s="12"/>
      <c r="Q10" s="6" t="s">
        <v>21</v>
      </c>
      <c r="R10" s="8" t="s">
        <v>27</v>
      </c>
    </row>
    <row r="11" spans="1:18" ht="15.5" thickBot="1" x14ac:dyDescent="0.45">
      <c r="A11" s="71"/>
      <c r="B11" s="71"/>
      <c r="C11" s="71"/>
      <c r="D11" s="71"/>
      <c r="E11" s="72"/>
      <c r="F11" s="10"/>
      <c r="G11" s="12"/>
      <c r="H11" s="12"/>
      <c r="I11" s="12"/>
      <c r="J11" s="12"/>
      <c r="K11" s="12"/>
      <c r="L11" s="12"/>
      <c r="Q11" s="6" t="s">
        <v>64</v>
      </c>
      <c r="R11" s="8" t="s">
        <v>28</v>
      </c>
    </row>
    <row r="12" spans="1:18" ht="15" thickBot="1" x14ac:dyDescent="0.4">
      <c r="A12" s="11"/>
      <c r="B12" s="11"/>
      <c r="C12" s="11"/>
      <c r="D12" s="11"/>
      <c r="E12" s="11"/>
      <c r="F12" s="10"/>
      <c r="G12" s="11"/>
      <c r="H12" s="11"/>
      <c r="I12" s="11"/>
      <c r="J12" s="11"/>
      <c r="K12" s="11"/>
      <c r="L12" s="11"/>
      <c r="M12" s="10"/>
      <c r="N12" s="10"/>
      <c r="O12" s="10"/>
      <c r="P12" s="10"/>
      <c r="Q12" s="10"/>
      <c r="R12" s="10"/>
    </row>
    <row r="13" spans="1:18" ht="15" customHeight="1" thickBot="1" x14ac:dyDescent="0.4">
      <c r="A13" s="63" t="s">
        <v>53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5"/>
    </row>
    <row r="14" spans="1:18" ht="18" thickBot="1" x14ac:dyDescent="0.5">
      <c r="A14" s="1" t="s">
        <v>20</v>
      </c>
      <c r="B14" s="1" t="s">
        <v>0</v>
      </c>
      <c r="C14" s="1" t="s">
        <v>21</v>
      </c>
      <c r="D14" s="43" t="s">
        <v>68</v>
      </c>
      <c r="E14" s="1" t="s">
        <v>63</v>
      </c>
      <c r="F14" s="29"/>
      <c r="G14" s="30"/>
      <c r="H14" s="30"/>
      <c r="I14" s="30"/>
      <c r="J14" s="30"/>
      <c r="K14" s="30"/>
      <c r="L14" s="30"/>
      <c r="M14" s="31"/>
      <c r="N14" s="31"/>
      <c r="O14" s="31"/>
      <c r="P14" s="31"/>
      <c r="Q14" s="32" t="s">
        <v>20</v>
      </c>
      <c r="R14" s="33" t="s">
        <v>22</v>
      </c>
    </row>
    <row r="15" spans="1:18" ht="15.5" x14ac:dyDescent="0.35">
      <c r="A15" s="1" t="s">
        <v>23</v>
      </c>
      <c r="B15" s="1" t="s">
        <v>11</v>
      </c>
      <c r="C15" s="1" t="s">
        <v>19</v>
      </c>
      <c r="D15" s="1" t="s">
        <v>24</v>
      </c>
      <c r="E15" s="1" t="s">
        <v>25</v>
      </c>
      <c r="F15" s="10"/>
      <c r="G15" s="12"/>
      <c r="H15" s="12"/>
      <c r="I15" s="12"/>
      <c r="J15" s="12"/>
      <c r="K15" s="12"/>
      <c r="L15" s="12"/>
      <c r="Q15" s="6" t="s">
        <v>0</v>
      </c>
      <c r="R15" s="34" t="s">
        <v>26</v>
      </c>
    </row>
    <row r="16" spans="1:18" ht="16" thickBot="1" x14ac:dyDescent="0.4">
      <c r="A16" s="23">
        <v>800</v>
      </c>
      <c r="B16" s="26">
        <f>$A$5</f>
        <v>110</v>
      </c>
      <c r="C16" s="62">
        <f>C10</f>
        <v>7</v>
      </c>
      <c r="D16" s="17">
        <f>A16*B16*C16*1.2/1000</f>
        <v>739.2</v>
      </c>
      <c r="E16" s="17">
        <f>D16*C16/2</f>
        <v>2587.2000000000003</v>
      </c>
      <c r="F16" s="10"/>
      <c r="G16" s="12"/>
      <c r="H16" s="12"/>
      <c r="I16" s="12"/>
      <c r="J16" s="12"/>
      <c r="K16" s="12"/>
      <c r="L16" s="12"/>
      <c r="Q16" s="6" t="s">
        <v>21</v>
      </c>
      <c r="R16" s="34" t="s">
        <v>27</v>
      </c>
    </row>
    <row r="17" spans="1:18" ht="15.5" thickBot="1" x14ac:dyDescent="0.45">
      <c r="A17" s="73"/>
      <c r="B17" s="73"/>
      <c r="C17" s="73"/>
      <c r="D17" s="73"/>
      <c r="E17" s="74"/>
      <c r="F17" s="35"/>
      <c r="G17" s="36"/>
      <c r="H17" s="36"/>
      <c r="I17" s="36"/>
      <c r="J17" s="36"/>
      <c r="K17" s="36"/>
      <c r="L17" s="36"/>
      <c r="M17" s="37"/>
      <c r="N17" s="37"/>
      <c r="O17" s="37"/>
      <c r="P17" s="37"/>
      <c r="Q17" s="38" t="s">
        <v>65</v>
      </c>
      <c r="R17" s="39" t="s">
        <v>29</v>
      </c>
    </row>
    <row r="18" spans="1:18" ht="15" thickBot="1" x14ac:dyDescent="0.4">
      <c r="A18" s="11"/>
      <c r="B18" s="11"/>
      <c r="C18" s="11"/>
      <c r="D18" s="11"/>
      <c r="E18" s="11"/>
      <c r="F18" s="10"/>
      <c r="G18" s="11"/>
      <c r="H18" s="11"/>
      <c r="I18" s="11"/>
      <c r="J18" s="11"/>
      <c r="K18" s="11"/>
      <c r="L18" s="11"/>
      <c r="M18" s="10"/>
      <c r="N18" s="10"/>
      <c r="O18" s="10"/>
      <c r="P18" s="10"/>
      <c r="Q18" s="10"/>
      <c r="R18" s="10"/>
    </row>
    <row r="19" spans="1:18" ht="15" customHeight="1" thickBot="1" x14ac:dyDescent="0.4">
      <c r="A19" s="63" t="s">
        <v>49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5"/>
    </row>
    <row r="20" spans="1:18" ht="17.5" x14ac:dyDescent="0.45">
      <c r="A20" s="66" t="s">
        <v>61</v>
      </c>
      <c r="B20" s="43" t="s">
        <v>37</v>
      </c>
      <c r="C20" s="43" t="s">
        <v>55</v>
      </c>
      <c r="D20" s="43"/>
      <c r="E20" s="44" t="s">
        <v>38</v>
      </c>
      <c r="F20" s="10"/>
      <c r="G20" s="12"/>
      <c r="H20" s="12"/>
      <c r="I20" s="12"/>
      <c r="J20" s="12"/>
      <c r="K20" s="12"/>
      <c r="L20" s="12"/>
      <c r="Q20" s="7" t="s">
        <v>39</v>
      </c>
      <c r="R20" s="34" t="s">
        <v>44</v>
      </c>
    </row>
    <row r="21" spans="1:18" ht="15.5" x14ac:dyDescent="0.35">
      <c r="A21" s="67"/>
      <c r="B21" s="14" t="s">
        <v>30</v>
      </c>
      <c r="C21" s="14" t="s">
        <v>31</v>
      </c>
      <c r="D21" s="14"/>
      <c r="E21" s="16" t="s">
        <v>30</v>
      </c>
      <c r="F21" s="10"/>
      <c r="G21" s="12"/>
      <c r="H21" s="12"/>
      <c r="I21" s="12"/>
      <c r="J21" s="12"/>
      <c r="K21" s="12"/>
      <c r="L21" s="12"/>
      <c r="Q21" s="6" t="s">
        <v>55</v>
      </c>
      <c r="R21" s="34" t="s">
        <v>43</v>
      </c>
    </row>
    <row r="22" spans="1:18" ht="16.5" thickBot="1" x14ac:dyDescent="0.45">
      <c r="A22" s="26" t="s">
        <v>60</v>
      </c>
      <c r="B22" s="28">
        <v>150</v>
      </c>
      <c r="C22" s="28">
        <v>1.1000000000000001</v>
      </c>
      <c r="D22" s="40"/>
      <c r="E22" s="18">
        <f>B22/C22</f>
        <v>136.36363636363635</v>
      </c>
      <c r="F22" s="10"/>
      <c r="G22" s="12"/>
      <c r="H22" s="12"/>
      <c r="I22" s="12"/>
      <c r="J22" s="12"/>
      <c r="K22" s="12"/>
      <c r="L22" s="12"/>
      <c r="Q22" s="6" t="s">
        <v>40</v>
      </c>
      <c r="R22" s="34" t="s">
        <v>32</v>
      </c>
    </row>
    <row r="23" spans="1:18" ht="15" thickBot="1" x14ac:dyDescent="0.4">
      <c r="A23" s="11"/>
      <c r="B23" s="11"/>
      <c r="C23" s="11"/>
      <c r="D23" s="11"/>
      <c r="E23" s="11"/>
      <c r="F23" s="10"/>
      <c r="G23" s="11"/>
      <c r="H23" s="11"/>
      <c r="I23" s="10"/>
      <c r="J23" s="11"/>
      <c r="K23" s="11"/>
      <c r="L23" s="11"/>
      <c r="M23" s="10"/>
      <c r="N23" s="10"/>
      <c r="O23" s="10"/>
      <c r="P23" s="10"/>
      <c r="Q23" s="10"/>
      <c r="R23" s="10"/>
    </row>
    <row r="24" spans="1:18" ht="15" customHeight="1" thickBot="1" x14ac:dyDescent="0.4">
      <c r="A24" s="63" t="s">
        <v>33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5"/>
    </row>
    <row r="25" spans="1:18" ht="18" thickBot="1" x14ac:dyDescent="0.5">
      <c r="A25" s="1" t="s">
        <v>62</v>
      </c>
      <c r="B25" s="1" t="s">
        <v>63</v>
      </c>
      <c r="C25" s="1"/>
      <c r="D25" s="1" t="s">
        <v>41</v>
      </c>
      <c r="E25" s="1" t="s">
        <v>42</v>
      </c>
      <c r="F25" s="29"/>
      <c r="G25" s="30"/>
      <c r="H25" s="30"/>
      <c r="I25" s="30"/>
      <c r="J25" s="30"/>
      <c r="K25" s="30"/>
      <c r="L25" s="30"/>
      <c r="M25" s="31"/>
      <c r="N25" s="31"/>
      <c r="O25" s="31"/>
      <c r="P25" s="31"/>
      <c r="Q25" s="6" t="s">
        <v>64</v>
      </c>
      <c r="R25" s="8" t="s">
        <v>66</v>
      </c>
    </row>
    <row r="26" spans="1:18" ht="16.5" thickBot="1" x14ac:dyDescent="0.45">
      <c r="A26" s="1" t="s">
        <v>25</v>
      </c>
      <c r="B26" s="1" t="s">
        <v>25</v>
      </c>
      <c r="C26" s="1"/>
      <c r="D26" s="1" t="s">
        <v>25</v>
      </c>
      <c r="E26" s="1" t="s">
        <v>30</v>
      </c>
      <c r="F26" s="10"/>
      <c r="G26" s="12"/>
      <c r="H26" s="12"/>
      <c r="I26" s="12"/>
      <c r="J26" s="12"/>
      <c r="K26" s="12"/>
      <c r="L26" s="12"/>
      <c r="Q26" s="38" t="s">
        <v>65</v>
      </c>
      <c r="R26" s="34" t="s">
        <v>29</v>
      </c>
    </row>
    <row r="27" spans="1:18" ht="16" thickBot="1" x14ac:dyDescent="0.4">
      <c r="A27" s="41">
        <f>E10</f>
        <v>2351.9999999999995</v>
      </c>
      <c r="B27" s="26">
        <f>E16</f>
        <v>2587.2000000000003</v>
      </c>
      <c r="C27" s="42"/>
      <c r="D27" s="18">
        <f>B27+A27</f>
        <v>4939.2</v>
      </c>
      <c r="E27" s="18">
        <f>D27/$D$5*1000</f>
        <v>119.24435656611089</v>
      </c>
      <c r="F27" s="35"/>
      <c r="G27" s="36"/>
      <c r="H27" s="36"/>
      <c r="I27" s="36"/>
      <c r="J27" s="36"/>
      <c r="K27" s="36"/>
      <c r="L27" s="36"/>
      <c r="M27" s="37"/>
      <c r="N27" s="37"/>
      <c r="O27" s="37"/>
      <c r="P27" s="37"/>
      <c r="Q27" s="38" t="s">
        <v>34</v>
      </c>
      <c r="R27" s="39" t="s">
        <v>35</v>
      </c>
    </row>
    <row r="28" spans="1:18" ht="15" thickBot="1" x14ac:dyDescent="0.4"/>
    <row r="29" spans="1:18" ht="16" thickBot="1" x14ac:dyDescent="0.4">
      <c r="A29" s="45"/>
      <c r="B29" s="13" t="s">
        <v>50</v>
      </c>
    </row>
    <row r="30" spans="1:18" ht="16" thickBot="1" x14ac:dyDescent="0.4">
      <c r="A30" s="46"/>
      <c r="B30" s="13" t="s">
        <v>51</v>
      </c>
    </row>
    <row r="31" spans="1:18" ht="16" thickBot="1" x14ac:dyDescent="0.4">
      <c r="A31" s="47"/>
      <c r="B31" s="13" t="s">
        <v>52</v>
      </c>
    </row>
  </sheetData>
  <mergeCells count="8">
    <mergeCell ref="A1:R1"/>
    <mergeCell ref="A7:R7"/>
    <mergeCell ref="A13:R13"/>
    <mergeCell ref="A19:R19"/>
    <mergeCell ref="A24:R24"/>
    <mergeCell ref="A20:A21"/>
    <mergeCell ref="A11:E11"/>
    <mergeCell ref="A17:E17"/>
  </mergeCells>
  <conditionalFormatting sqref="E22">
    <cfRule type="cellIs" dxfId="3" priority="1" operator="greaterThanOrEqual">
      <formula>$E$27</formula>
    </cfRule>
    <cfRule type="cellIs" dxfId="2" priority="2" operator="lessThan">
      <formula>$E$27</formula>
    </cfRule>
  </conditionalFormatting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07DF3-C279-4802-B134-E691FFF13954}">
  <dimension ref="A1:R30"/>
  <sheetViews>
    <sheetView zoomScaleNormal="100" workbookViewId="0">
      <selection activeCell="Z17" sqref="Z17"/>
    </sheetView>
  </sheetViews>
  <sheetFormatPr baseColWidth="10" defaultRowHeight="14.5" x14ac:dyDescent="0.35"/>
  <cols>
    <col min="1" max="4" width="10.90625" style="13"/>
    <col min="5" max="5" width="10.90625" style="13" customWidth="1"/>
    <col min="6" max="16" width="12.36328125" style="13" hidden="1" customWidth="1"/>
    <col min="17" max="17" width="10.90625" style="13" customWidth="1"/>
    <col min="18" max="18" width="40.81640625" style="13" customWidth="1"/>
  </cols>
  <sheetData>
    <row r="1" spans="1:18" ht="15" thickBot="1" x14ac:dyDescent="0.4">
      <c r="A1" s="63" t="s">
        <v>48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5"/>
    </row>
    <row r="2" spans="1:18" ht="15.5" x14ac:dyDescent="0.35">
      <c r="A2" s="48"/>
      <c r="B2" s="49"/>
      <c r="C2" s="2" t="s">
        <v>0</v>
      </c>
      <c r="D2" s="2" t="s">
        <v>2</v>
      </c>
      <c r="E2" s="15" t="s">
        <v>19</v>
      </c>
      <c r="F2" s="50"/>
      <c r="G2" s="51" t="s">
        <v>3</v>
      </c>
      <c r="H2" s="51" t="s">
        <v>4</v>
      </c>
      <c r="I2" s="51" t="s">
        <v>5</v>
      </c>
      <c r="J2" s="51" t="s">
        <v>6</v>
      </c>
      <c r="K2" s="51" t="s">
        <v>7</v>
      </c>
      <c r="L2" s="51" t="s">
        <v>8</v>
      </c>
      <c r="M2" s="51" t="s">
        <v>9</v>
      </c>
      <c r="N2" s="52"/>
      <c r="O2" s="52"/>
      <c r="P2" s="52"/>
      <c r="Q2" s="32" t="s">
        <v>0</v>
      </c>
      <c r="R2" s="33" t="s">
        <v>10</v>
      </c>
    </row>
    <row r="3" spans="1:18" ht="15.5" x14ac:dyDescent="0.35">
      <c r="A3" s="53"/>
      <c r="B3" s="54"/>
      <c r="C3" s="14" t="s">
        <v>11</v>
      </c>
      <c r="D3" s="14" t="s">
        <v>12</v>
      </c>
      <c r="E3" s="16" t="s">
        <v>36</v>
      </c>
      <c r="F3" s="3"/>
      <c r="G3" s="4" t="s">
        <v>13</v>
      </c>
      <c r="H3" s="4" t="s">
        <v>13</v>
      </c>
      <c r="I3" s="4" t="s">
        <v>14</v>
      </c>
      <c r="J3" s="4" t="s">
        <v>14</v>
      </c>
      <c r="K3" s="4" t="s">
        <v>15</v>
      </c>
      <c r="L3" s="4"/>
      <c r="M3" s="4"/>
      <c r="N3" s="5"/>
      <c r="O3" s="5"/>
      <c r="P3" s="5"/>
      <c r="Q3" s="7" t="s">
        <v>2</v>
      </c>
      <c r="R3" s="34" t="s">
        <v>18</v>
      </c>
    </row>
    <row r="4" spans="1:18" ht="16" thickBot="1" x14ac:dyDescent="0.4">
      <c r="A4" s="55"/>
      <c r="B4" s="56"/>
      <c r="C4" s="23">
        <v>175</v>
      </c>
      <c r="D4" s="19">
        <f>PI()*(I4-J4)/C4/32</f>
        <v>526155.41024477489</v>
      </c>
      <c r="E4" s="20">
        <f>L4*K4/1000*C9</f>
        <v>58.899531249999995</v>
      </c>
      <c r="F4" s="57"/>
      <c r="G4" s="58">
        <f>POWER(C4,2)</f>
        <v>30625</v>
      </c>
      <c r="H4" s="58">
        <v>0</v>
      </c>
      <c r="I4" s="58">
        <f>POWER(C4,4)</f>
        <v>937890625</v>
      </c>
      <c r="J4" s="58">
        <v>0</v>
      </c>
      <c r="K4" s="59">
        <f>0.35/1000</f>
        <v>3.5E-4</v>
      </c>
      <c r="L4" s="58">
        <f>3.14/4*(G4-H4)*1000</f>
        <v>24040625</v>
      </c>
      <c r="M4" s="60"/>
      <c r="N4" s="60"/>
      <c r="O4" s="60"/>
      <c r="P4" s="60"/>
      <c r="Q4" s="61"/>
      <c r="R4" s="39"/>
    </row>
    <row r="5" spans="1:18" ht="15" thickBot="1" x14ac:dyDescent="0.4">
      <c r="A5" s="11"/>
      <c r="B5" s="11"/>
      <c r="C5" s="11"/>
      <c r="D5" s="11"/>
      <c r="E5" s="11"/>
      <c r="F5" s="10"/>
      <c r="G5" s="11"/>
      <c r="H5" s="11"/>
      <c r="I5" s="11"/>
      <c r="J5" s="11"/>
      <c r="K5" s="11"/>
      <c r="L5" s="11"/>
      <c r="M5" s="10"/>
      <c r="N5" s="10"/>
      <c r="O5" s="10"/>
      <c r="P5" s="10"/>
      <c r="Q5" s="10"/>
      <c r="R5" s="10"/>
    </row>
    <row r="6" spans="1:18" ht="30" customHeight="1" thickBot="1" x14ac:dyDescent="0.4">
      <c r="A6" s="68" t="s">
        <v>47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70"/>
    </row>
    <row r="7" spans="1:18" ht="17.5" x14ac:dyDescent="0.45">
      <c r="A7" s="43" t="s">
        <v>20</v>
      </c>
      <c r="B7" s="43" t="s">
        <v>0</v>
      </c>
      <c r="C7" s="43" t="s">
        <v>21</v>
      </c>
      <c r="D7" s="43" t="s">
        <v>67</v>
      </c>
      <c r="E7" s="1" t="s">
        <v>62</v>
      </c>
      <c r="F7" s="10"/>
      <c r="G7" s="12"/>
      <c r="H7" s="12"/>
      <c r="I7" s="12"/>
      <c r="J7" s="12"/>
      <c r="K7" s="12"/>
      <c r="L7" s="12"/>
      <c r="Q7" s="7" t="s">
        <v>20</v>
      </c>
      <c r="R7" s="8" t="s">
        <v>22</v>
      </c>
    </row>
    <row r="8" spans="1:18" ht="15.5" x14ac:dyDescent="0.35">
      <c r="A8" s="14" t="s">
        <v>23</v>
      </c>
      <c r="B8" s="14" t="s">
        <v>11</v>
      </c>
      <c r="C8" s="14" t="s">
        <v>19</v>
      </c>
      <c r="D8" s="14" t="s">
        <v>24</v>
      </c>
      <c r="E8" s="16" t="s">
        <v>25</v>
      </c>
      <c r="F8" s="10"/>
      <c r="G8" s="12"/>
      <c r="H8" s="12"/>
      <c r="I8" s="12"/>
      <c r="J8" s="12"/>
      <c r="K8" s="12"/>
      <c r="L8" s="12"/>
      <c r="Q8" s="6" t="s">
        <v>0</v>
      </c>
      <c r="R8" s="8" t="s">
        <v>46</v>
      </c>
    </row>
    <row r="9" spans="1:18" ht="16" thickBot="1" x14ac:dyDescent="0.4">
      <c r="A9" s="26">
        <f>A15*(1/3)</f>
        <v>266.66666666666663</v>
      </c>
      <c r="B9" s="27">
        <v>300</v>
      </c>
      <c r="C9" s="28">
        <v>7</v>
      </c>
      <c r="D9" s="17">
        <f>A9*B9*C9*1.2/1000</f>
        <v>671.99999999999989</v>
      </c>
      <c r="E9" s="18">
        <f>D9*C9/2</f>
        <v>2351.9999999999995</v>
      </c>
      <c r="F9" s="10"/>
      <c r="G9" s="12"/>
      <c r="H9" s="12"/>
      <c r="I9" s="12"/>
      <c r="J9" s="12"/>
      <c r="K9" s="12"/>
      <c r="L9" s="12"/>
      <c r="Q9" s="6" t="s">
        <v>21</v>
      </c>
      <c r="R9" s="8" t="s">
        <v>27</v>
      </c>
    </row>
    <row r="10" spans="1:18" ht="15.5" thickBot="1" x14ac:dyDescent="0.45">
      <c r="A10" s="71"/>
      <c r="B10" s="71"/>
      <c r="C10" s="71"/>
      <c r="D10" s="71"/>
      <c r="E10" s="72"/>
      <c r="F10" s="10"/>
      <c r="G10" s="12"/>
      <c r="H10" s="12"/>
      <c r="I10" s="12"/>
      <c r="J10" s="12"/>
      <c r="K10" s="12"/>
      <c r="L10" s="12"/>
      <c r="Q10" s="6" t="s">
        <v>64</v>
      </c>
      <c r="R10" s="8" t="s">
        <v>28</v>
      </c>
    </row>
    <row r="11" spans="1:18" ht="15" thickBot="1" x14ac:dyDescent="0.4">
      <c r="A11" s="11"/>
      <c r="B11" s="11"/>
      <c r="C11" s="11"/>
      <c r="D11" s="11"/>
      <c r="E11" s="11"/>
      <c r="F11" s="10"/>
      <c r="G11" s="11"/>
      <c r="H11" s="11"/>
      <c r="I11" s="11"/>
      <c r="J11" s="11"/>
      <c r="K11" s="11"/>
      <c r="L11" s="11"/>
      <c r="M11" s="10"/>
      <c r="N11" s="10"/>
      <c r="O11" s="10"/>
      <c r="P11" s="10"/>
      <c r="Q11" s="10"/>
      <c r="R11" s="10"/>
    </row>
    <row r="12" spans="1:18" ht="15" customHeight="1" thickBot="1" x14ac:dyDescent="0.4">
      <c r="A12" s="63" t="s">
        <v>53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5"/>
    </row>
    <row r="13" spans="1:18" ht="18" thickBot="1" x14ac:dyDescent="0.5">
      <c r="A13" s="1" t="s">
        <v>20</v>
      </c>
      <c r="B13" s="1" t="s">
        <v>0</v>
      </c>
      <c r="C13" s="1" t="s">
        <v>21</v>
      </c>
      <c r="D13" s="43" t="s">
        <v>68</v>
      </c>
      <c r="E13" s="1" t="s">
        <v>63</v>
      </c>
      <c r="F13" s="29"/>
      <c r="G13" s="30"/>
      <c r="H13" s="30"/>
      <c r="I13" s="30"/>
      <c r="J13" s="30"/>
      <c r="K13" s="30"/>
      <c r="L13" s="30"/>
      <c r="M13" s="31"/>
      <c r="N13" s="31"/>
      <c r="O13" s="31"/>
      <c r="P13" s="31"/>
      <c r="Q13" s="32" t="s">
        <v>20</v>
      </c>
      <c r="R13" s="33" t="s">
        <v>22</v>
      </c>
    </row>
    <row r="14" spans="1:18" ht="15.5" x14ac:dyDescent="0.35">
      <c r="A14" s="1" t="s">
        <v>23</v>
      </c>
      <c r="B14" s="1" t="s">
        <v>11</v>
      </c>
      <c r="C14" s="1" t="s">
        <v>19</v>
      </c>
      <c r="D14" s="1" t="s">
        <v>24</v>
      </c>
      <c r="E14" s="1" t="s">
        <v>25</v>
      </c>
      <c r="F14" s="10"/>
      <c r="G14" s="12"/>
      <c r="H14" s="12"/>
      <c r="I14" s="12"/>
      <c r="J14" s="12"/>
      <c r="K14" s="12"/>
      <c r="L14" s="12"/>
      <c r="Q14" s="6" t="s">
        <v>0</v>
      </c>
      <c r="R14" s="34" t="s">
        <v>26</v>
      </c>
    </row>
    <row r="15" spans="1:18" ht="16" thickBot="1" x14ac:dyDescent="0.4">
      <c r="A15" s="23">
        <v>800</v>
      </c>
      <c r="B15" s="26">
        <f>$C$4</f>
        <v>175</v>
      </c>
      <c r="C15" s="26">
        <f>C9</f>
        <v>7</v>
      </c>
      <c r="D15" s="17">
        <f>A15*B15*C15*1.2/1000</f>
        <v>1176</v>
      </c>
      <c r="E15" s="17">
        <f>D15*C15/2</f>
        <v>4116</v>
      </c>
      <c r="F15" s="10"/>
      <c r="G15" s="12"/>
      <c r="H15" s="12"/>
      <c r="I15" s="12"/>
      <c r="J15" s="12"/>
      <c r="K15" s="12"/>
      <c r="L15" s="12"/>
      <c r="Q15" s="6" t="s">
        <v>21</v>
      </c>
      <c r="R15" s="34" t="s">
        <v>27</v>
      </c>
    </row>
    <row r="16" spans="1:18" ht="15.5" thickBot="1" x14ac:dyDescent="0.45">
      <c r="A16" s="73"/>
      <c r="B16" s="73"/>
      <c r="C16" s="73"/>
      <c r="D16" s="73"/>
      <c r="E16" s="74"/>
      <c r="F16" s="35"/>
      <c r="G16" s="36"/>
      <c r="H16" s="36"/>
      <c r="I16" s="36"/>
      <c r="J16" s="36"/>
      <c r="K16" s="36"/>
      <c r="L16" s="36"/>
      <c r="M16" s="37"/>
      <c r="N16" s="37"/>
      <c r="O16" s="37"/>
      <c r="P16" s="37"/>
      <c r="Q16" s="38" t="s">
        <v>65</v>
      </c>
      <c r="R16" s="39" t="s">
        <v>29</v>
      </c>
    </row>
    <row r="17" spans="1:18" ht="15" thickBot="1" x14ac:dyDescent="0.4">
      <c r="A17" s="11"/>
      <c r="B17" s="11"/>
      <c r="C17" s="11"/>
      <c r="D17" s="11"/>
      <c r="E17" s="11"/>
      <c r="F17" s="10"/>
      <c r="G17" s="11"/>
      <c r="H17" s="11"/>
      <c r="I17" s="11"/>
      <c r="J17" s="11"/>
      <c r="K17" s="11"/>
      <c r="L17" s="11"/>
      <c r="M17" s="10"/>
      <c r="N17" s="10"/>
      <c r="O17" s="10"/>
      <c r="P17" s="10"/>
      <c r="Q17" s="10"/>
      <c r="R17" s="10"/>
    </row>
    <row r="18" spans="1:18" ht="15" customHeight="1" thickBot="1" x14ac:dyDescent="0.4">
      <c r="A18" s="63" t="s">
        <v>49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5"/>
    </row>
    <row r="19" spans="1:18" ht="17.5" x14ac:dyDescent="0.45">
      <c r="A19" s="75" t="s">
        <v>57</v>
      </c>
      <c r="B19" s="43" t="s">
        <v>58</v>
      </c>
      <c r="C19" s="43" t="s">
        <v>55</v>
      </c>
      <c r="D19" s="43"/>
      <c r="E19" s="44" t="s">
        <v>38</v>
      </c>
      <c r="F19" s="10"/>
      <c r="G19" s="12"/>
      <c r="H19" s="12"/>
      <c r="I19" s="12"/>
      <c r="J19" s="12"/>
      <c r="K19" s="12"/>
      <c r="L19" s="12"/>
      <c r="Q19" s="7" t="s">
        <v>39</v>
      </c>
      <c r="R19" s="34" t="s">
        <v>44</v>
      </c>
    </row>
    <row r="20" spans="1:18" ht="15.5" x14ac:dyDescent="0.35">
      <c r="A20" s="76"/>
      <c r="B20" s="14" t="s">
        <v>30</v>
      </c>
      <c r="C20" s="14" t="s">
        <v>31</v>
      </c>
      <c r="D20" s="14"/>
      <c r="E20" s="16" t="s">
        <v>30</v>
      </c>
      <c r="F20" s="10"/>
      <c r="G20" s="12"/>
      <c r="H20" s="12"/>
      <c r="I20" s="12"/>
      <c r="J20" s="12"/>
      <c r="K20" s="12"/>
      <c r="L20" s="12"/>
      <c r="Q20" s="6" t="s">
        <v>55</v>
      </c>
      <c r="R20" s="34" t="s">
        <v>43</v>
      </c>
    </row>
    <row r="21" spans="1:18" ht="16.5" thickBot="1" x14ac:dyDescent="0.45">
      <c r="A21" s="26" t="s">
        <v>56</v>
      </c>
      <c r="B21" s="28">
        <v>14</v>
      </c>
      <c r="C21" s="28">
        <v>1.1000000000000001</v>
      </c>
      <c r="D21" s="40"/>
      <c r="E21" s="18">
        <f>B21/C21</f>
        <v>12.727272727272727</v>
      </c>
      <c r="F21" s="10"/>
      <c r="G21" s="12"/>
      <c r="H21" s="12"/>
      <c r="I21" s="12"/>
      <c r="J21" s="12"/>
      <c r="K21" s="12"/>
      <c r="L21" s="12"/>
      <c r="Q21" s="6" t="s">
        <v>40</v>
      </c>
      <c r="R21" s="34" t="s">
        <v>32</v>
      </c>
    </row>
    <row r="22" spans="1:18" ht="15" thickBot="1" x14ac:dyDescent="0.4">
      <c r="A22" s="11"/>
      <c r="B22" s="11"/>
      <c r="C22" s="11"/>
      <c r="D22" s="11"/>
      <c r="E22" s="11"/>
      <c r="F22" s="10"/>
      <c r="G22" s="11"/>
      <c r="H22" s="11"/>
      <c r="I22" s="10"/>
      <c r="J22" s="11"/>
      <c r="K22" s="11"/>
      <c r="L22" s="11"/>
      <c r="M22" s="10"/>
      <c r="N22" s="10"/>
      <c r="O22" s="10"/>
      <c r="P22" s="10"/>
      <c r="Q22" s="10"/>
      <c r="R22" s="10"/>
    </row>
    <row r="23" spans="1:18" ht="15" customHeight="1" thickBot="1" x14ac:dyDescent="0.4">
      <c r="A23" s="63" t="s">
        <v>33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5"/>
    </row>
    <row r="24" spans="1:18" ht="18" thickBot="1" x14ac:dyDescent="0.5">
      <c r="A24" s="1" t="s">
        <v>62</v>
      </c>
      <c r="B24" s="1" t="s">
        <v>63</v>
      </c>
      <c r="C24" s="1"/>
      <c r="D24" s="1" t="s">
        <v>41</v>
      </c>
      <c r="E24" s="1" t="s">
        <v>42</v>
      </c>
      <c r="F24" s="29"/>
      <c r="G24" s="30"/>
      <c r="H24" s="30"/>
      <c r="I24" s="30"/>
      <c r="J24" s="30"/>
      <c r="K24" s="30"/>
      <c r="L24" s="30"/>
      <c r="M24" s="31"/>
      <c r="N24" s="31"/>
      <c r="O24" s="31"/>
      <c r="P24" s="31"/>
      <c r="Q24" s="6" t="s">
        <v>64</v>
      </c>
      <c r="R24" s="8" t="s">
        <v>66</v>
      </c>
    </row>
    <row r="25" spans="1:18" ht="16.5" thickBot="1" x14ac:dyDescent="0.45">
      <c r="A25" s="1" t="s">
        <v>25</v>
      </c>
      <c r="B25" s="1" t="s">
        <v>25</v>
      </c>
      <c r="C25" s="1"/>
      <c r="D25" s="1" t="s">
        <v>25</v>
      </c>
      <c r="E25" s="1" t="s">
        <v>30</v>
      </c>
      <c r="F25" s="10"/>
      <c r="G25" s="12"/>
      <c r="H25" s="12"/>
      <c r="I25" s="12"/>
      <c r="J25" s="12"/>
      <c r="K25" s="12"/>
      <c r="L25" s="12"/>
      <c r="Q25" s="38" t="s">
        <v>65</v>
      </c>
      <c r="R25" s="34" t="s">
        <v>29</v>
      </c>
    </row>
    <row r="26" spans="1:18" ht="16" thickBot="1" x14ac:dyDescent="0.4">
      <c r="A26" s="41">
        <f>E9</f>
        <v>2351.9999999999995</v>
      </c>
      <c r="B26" s="26">
        <f>E15</f>
        <v>4116</v>
      </c>
      <c r="C26" s="42"/>
      <c r="D26" s="18">
        <f>B26+A26</f>
        <v>6468</v>
      </c>
      <c r="E26" s="18">
        <f>D26/$D$4*1000</f>
        <v>12.292945913054464</v>
      </c>
      <c r="F26" s="35"/>
      <c r="G26" s="36"/>
      <c r="H26" s="36"/>
      <c r="I26" s="36"/>
      <c r="J26" s="36"/>
      <c r="K26" s="36"/>
      <c r="L26" s="36"/>
      <c r="M26" s="37"/>
      <c r="N26" s="37"/>
      <c r="O26" s="37"/>
      <c r="P26" s="37"/>
      <c r="Q26" s="38" t="s">
        <v>34</v>
      </c>
      <c r="R26" s="39" t="s">
        <v>35</v>
      </c>
    </row>
    <row r="27" spans="1:18" ht="15" thickBot="1" x14ac:dyDescent="0.4"/>
    <row r="28" spans="1:18" ht="16" thickBot="1" x14ac:dyDescent="0.4">
      <c r="A28" s="45"/>
      <c r="B28" s="13" t="s">
        <v>50</v>
      </c>
    </row>
    <row r="29" spans="1:18" ht="16" thickBot="1" x14ac:dyDescent="0.4">
      <c r="A29" s="46"/>
      <c r="B29" s="13" t="s">
        <v>51</v>
      </c>
    </row>
    <row r="30" spans="1:18" ht="16" thickBot="1" x14ac:dyDescent="0.4">
      <c r="A30" s="47"/>
      <c r="B30" s="13" t="s">
        <v>52</v>
      </c>
    </row>
  </sheetData>
  <mergeCells count="8">
    <mergeCell ref="A23:R23"/>
    <mergeCell ref="A19:A20"/>
    <mergeCell ref="A1:R1"/>
    <mergeCell ref="A6:R6"/>
    <mergeCell ref="A10:E10"/>
    <mergeCell ref="A12:R12"/>
    <mergeCell ref="A16:E16"/>
    <mergeCell ref="A18:R18"/>
  </mergeCells>
  <conditionalFormatting sqref="E21">
    <cfRule type="cellIs" dxfId="1" priority="1" operator="greaterThanOrEqual">
      <formula>$E$26</formula>
    </cfRule>
    <cfRule type="cellIs" dxfId="0" priority="2" operator="lessThan">
      <formula>$E$26</formula>
    </cfRule>
  </conditionalFormatting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Stahlmast</vt:lpstr>
      <vt:lpstr>Alumast</vt:lpstr>
      <vt:lpstr>Holzmast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2019-02-19T14:37:13Z</dcterms:created>
  <dcterms:modified xsi:type="dcterms:W3CDTF">2019-02-20T05:07:10Z</dcterms:modified>
</cp:coreProperties>
</file>