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13_ncr:1_{0DE932EE-41E1-472A-8561-A02E2AACCC3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16" i="1" l="1"/>
  <c r="X16" i="1"/>
  <c r="X15" i="1"/>
  <c r="X14" i="1"/>
  <c r="X13" i="1"/>
  <c r="X12" i="1"/>
  <c r="X8" i="1"/>
  <c r="X7" i="1"/>
  <c r="X6" i="1"/>
  <c r="X5" i="1"/>
  <c r="X4" i="1"/>
  <c r="X3" i="1"/>
  <c r="K19" i="1" l="1"/>
  <c r="K16" i="1" s="1"/>
  <c r="N8" i="1" s="1"/>
  <c r="E12" i="1" l="1"/>
  <c r="L37" i="1"/>
  <c r="M26" i="1" s="1"/>
  <c r="AA13" i="1" l="1"/>
  <c r="AA12" i="1"/>
  <c r="AA8" i="1"/>
  <c r="AA7" i="1"/>
  <c r="AA6" i="1"/>
  <c r="AA5" i="1"/>
  <c r="AA15" i="1"/>
  <c r="AA4" i="1"/>
  <c r="AA14" i="1"/>
  <c r="AA3" i="1"/>
  <c r="N42" i="1"/>
  <c r="M34" i="1"/>
  <c r="M31" i="1"/>
  <c r="M36" i="1"/>
  <c r="M27" i="1"/>
  <c r="N27" i="1" s="1"/>
  <c r="M28" i="1"/>
  <c r="N28" i="1" s="1"/>
  <c r="M29" i="1"/>
  <c r="N29" i="1" s="1"/>
  <c r="M32" i="1"/>
  <c r="N32" i="1" s="1"/>
  <c r="M33" i="1"/>
  <c r="N33" i="1" s="1"/>
  <c r="N34" i="1"/>
  <c r="N31" i="1"/>
  <c r="N26" i="1"/>
  <c r="N36" i="1"/>
  <c r="N40" i="1" l="1"/>
  <c r="N41" i="1" s="1"/>
  <c r="H37" i="1"/>
  <c r="H36" i="1"/>
  <c r="H35" i="1"/>
  <c r="H34" i="1"/>
  <c r="H33" i="1"/>
  <c r="H31" i="1"/>
  <c r="H30" i="1"/>
  <c r="H42" i="1" s="1"/>
  <c r="H29" i="1"/>
  <c r="H40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20" i="1" s="1"/>
  <c r="B15" i="1"/>
  <c r="B14" i="1"/>
  <c r="B18" i="1" s="1"/>
  <c r="H12" i="1" l="1"/>
  <c r="N12" i="1" s="1"/>
  <c r="H8" i="1"/>
  <c r="H15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14" i="1" s="1"/>
  <c r="H18" i="1" s="1"/>
  <c r="H39" i="1"/>
  <c r="H43" i="1" s="1"/>
  <c r="H41" i="1"/>
  <c r="H16" i="1" l="1"/>
  <c r="H20" i="1" s="1"/>
  <c r="N4" i="1"/>
  <c r="N14" i="1" l="1"/>
  <c r="N18" i="1" s="1"/>
  <c r="N16" i="1"/>
  <c r="N20" i="1" s="1"/>
  <c r="N43" i="1" s="1"/>
</calcChain>
</file>

<file path=xl/sharedStrings.xml><?xml version="1.0" encoding="utf-8"?>
<sst xmlns="http://schemas.openxmlformats.org/spreadsheetml/2006/main" count="319" uniqueCount="123">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</sst>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68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4" fillId="4" borderId="6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2" fontId="0" fillId="0" borderId="6" xfId="0" applyNumberFormat="1" applyFont="1" applyBorder="1" applyAlignment="1">
      <alignment horizontal="center"/>
    </xf>
    <xf numFmtId="49" fontId="0" fillId="0" borderId="6" xfId="0" applyNumberFormat="1" applyFont="1" applyBorder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wrapText="1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9" fontId="3" fillId="6" borderId="7" xfId="1" applyFont="1" applyFill="1" applyBorder="1" applyAlignment="1">
      <alignment horizontal="left"/>
    </xf>
    <xf numFmtId="4" fontId="3" fillId="0" borderId="7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7" fillId="0" borderId="8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284285</xdr:colOff>
      <xdr:row>11</xdr:row>
      <xdr:rowOff>6594</xdr:rowOff>
    </xdr:from>
    <xdr:to>
      <xdr:col>10</xdr:col>
      <xdr:colOff>284285</xdr:colOff>
      <xdr:row>27</xdr:row>
      <xdr:rowOff>158261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zoomScaleNormal="100" workbookViewId="0">
      <selection activeCell="E4" sqref="E4:E5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53" t="s">
        <v>92</v>
      </c>
      <c r="B2" s="54"/>
      <c r="D2" s="56" t="s">
        <v>75</v>
      </c>
      <c r="E2" s="58">
        <v>80</v>
      </c>
      <c r="G2" s="53" t="s">
        <v>96</v>
      </c>
      <c r="H2" s="54"/>
      <c r="J2" s="53" t="s">
        <v>0</v>
      </c>
      <c r="K2" s="54"/>
      <c r="M2" s="53" t="s">
        <v>1</v>
      </c>
      <c r="N2" s="54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67" t="s">
        <v>116</v>
      </c>
      <c r="X2" s="67"/>
      <c r="Z2" s="67" t="s">
        <v>117</v>
      </c>
      <c r="AA2" s="67"/>
    </row>
    <row r="3" spans="1:27" ht="12.75" customHeight="1" x14ac:dyDescent="0.2">
      <c r="A3" s="1" t="s">
        <v>8</v>
      </c>
      <c r="B3" s="2"/>
      <c r="D3" s="57"/>
      <c r="E3" s="59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65" t="s">
        <v>18</v>
      </c>
      <c r="X3" s="64">
        <f>$K4*($E$11/$E$2)</f>
        <v>2.5</v>
      </c>
      <c r="Z3" s="65" t="s">
        <v>18</v>
      </c>
      <c r="AA3" s="64">
        <f>$K4*($E$12/$E$2)</f>
        <v>2.5</v>
      </c>
    </row>
    <row r="4" spans="1:27" ht="12.75" customHeight="1" x14ac:dyDescent="0.2">
      <c r="A4" s="3" t="s">
        <v>17</v>
      </c>
      <c r="B4" s="5">
        <v>60.8</v>
      </c>
      <c r="D4" s="60" t="s">
        <v>93</v>
      </c>
      <c r="E4" s="61">
        <v>0</v>
      </c>
      <c r="G4" s="3" t="s">
        <v>17</v>
      </c>
      <c r="H4" s="6">
        <f>H29*$E$4+B27*$E$6+E29*$E$7+B4*$E$8</f>
        <v>0.52114285714285713</v>
      </c>
      <c r="J4" s="2" t="s">
        <v>18</v>
      </c>
      <c r="K4" s="39">
        <v>5</v>
      </c>
      <c r="M4" s="3" t="s">
        <v>17</v>
      </c>
      <c r="N4" s="6">
        <f>H4+(232.78*(K4/E2)+272.6*(K5/E2))</f>
        <v>52.552392857142863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65" t="s">
        <v>24</v>
      </c>
      <c r="X4" s="64">
        <f t="shared" ref="X4:X8" si="0">$K5*($E$11/$E$2)</f>
        <v>5.5</v>
      </c>
      <c r="Z4" s="65" t="s">
        <v>24</v>
      </c>
      <c r="AA4" s="64">
        <f t="shared" ref="AA4:AA8" si="1">$K5*($E$12/$E$2)</f>
        <v>5.5</v>
      </c>
    </row>
    <row r="5" spans="1:27" ht="12.75" customHeight="1" x14ac:dyDescent="0.2">
      <c r="A5" s="3" t="s">
        <v>23</v>
      </c>
      <c r="B5" s="6">
        <v>2.75</v>
      </c>
      <c r="D5" s="57"/>
      <c r="E5" s="62"/>
      <c r="G5" s="3" t="s">
        <v>23</v>
      </c>
      <c r="H5" s="6">
        <f t="shared" ref="H5:H12" si="2">H30*$E$4+B28*$E$6+E30*$E$7+B5*$E$8</f>
        <v>2.3571428571428573E-2</v>
      </c>
      <c r="J5" s="2" t="s">
        <v>24</v>
      </c>
      <c r="K5" s="39">
        <v>11</v>
      </c>
      <c r="M5" s="3" t="s">
        <v>23</v>
      </c>
      <c r="N5" s="6">
        <f>H5+K8*(119.53/E2)+K9*(98.59/E2)</f>
        <v>2.3571428571428573E-2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65" t="s">
        <v>30</v>
      </c>
      <c r="X5" s="64">
        <f t="shared" si="0"/>
        <v>0</v>
      </c>
      <c r="Z5" s="65" t="s">
        <v>30</v>
      </c>
      <c r="AA5" s="64">
        <f t="shared" si="1"/>
        <v>0</v>
      </c>
    </row>
    <row r="6" spans="1:27" ht="12.75" customHeight="1" x14ac:dyDescent="0.2">
      <c r="A6" s="3" t="s">
        <v>29</v>
      </c>
      <c r="B6" s="6">
        <v>11.7</v>
      </c>
      <c r="D6" s="8" t="s">
        <v>94</v>
      </c>
      <c r="E6" s="26">
        <v>0</v>
      </c>
      <c r="G6" s="3" t="s">
        <v>29</v>
      </c>
      <c r="H6" s="6">
        <f t="shared" si="2"/>
        <v>0.10028571428571428</v>
      </c>
      <c r="J6" s="2" t="s">
        <v>30</v>
      </c>
      <c r="K6" s="39">
        <v>0</v>
      </c>
      <c r="M6" s="3" t="s">
        <v>29</v>
      </c>
      <c r="N6" s="6">
        <f>H6+393.39*(K6/E2)+273.66*(K7/E2)</f>
        <v>41.14928571428571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65" t="s">
        <v>36</v>
      </c>
      <c r="X6" s="64">
        <f t="shared" si="0"/>
        <v>6</v>
      </c>
      <c r="Z6" s="65" t="s">
        <v>36</v>
      </c>
      <c r="AA6" s="64">
        <f t="shared" si="1"/>
        <v>6</v>
      </c>
    </row>
    <row r="7" spans="1:27" ht="12.75" customHeight="1" x14ac:dyDescent="0.2">
      <c r="A7" s="1" t="s">
        <v>35</v>
      </c>
      <c r="B7" s="6"/>
      <c r="D7" s="8" t="s">
        <v>95</v>
      </c>
      <c r="E7" s="26">
        <v>1</v>
      </c>
      <c r="G7" s="1" t="s">
        <v>35</v>
      </c>
      <c r="H7" s="6"/>
      <c r="J7" s="2" t="s">
        <v>36</v>
      </c>
      <c r="K7" s="39">
        <v>12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  <c r="W7" s="65" t="s">
        <v>42</v>
      </c>
      <c r="X7" s="64">
        <f t="shared" si="0"/>
        <v>0</v>
      </c>
      <c r="Z7" s="65" t="s">
        <v>42</v>
      </c>
      <c r="AA7" s="64">
        <f t="shared" si="1"/>
        <v>0</v>
      </c>
    </row>
    <row r="8" spans="1:27" ht="12.75" customHeight="1" x14ac:dyDescent="0.2">
      <c r="A8" s="3" t="s">
        <v>41</v>
      </c>
      <c r="B8" s="6">
        <v>135.5</v>
      </c>
      <c r="D8" s="8" t="s">
        <v>91</v>
      </c>
      <c r="E8" s="25">
        <f>1-(SUM(E4:E7))</f>
        <v>0</v>
      </c>
      <c r="G8" s="3" t="s">
        <v>41</v>
      </c>
      <c r="H8" s="6">
        <f t="shared" si="2"/>
        <v>1.1614285714285715</v>
      </c>
      <c r="J8" s="2" t="s">
        <v>42</v>
      </c>
      <c r="K8" s="39">
        <v>0</v>
      </c>
      <c r="M8" s="3" t="s">
        <v>41</v>
      </c>
      <c r="N8" s="6">
        <f>(((H15-K13/(3.32*E2/100)-K14/((12.4/0.9)*E2/100)-K15/(16.4*E2/100)-K16/(33.2*E2/100))/2.8)*61.017+726.34*(K7/E2))</f>
        <v>100.88222154331655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  <c r="W8" s="65" t="s">
        <v>46</v>
      </c>
      <c r="X8" s="64">
        <f t="shared" si="0"/>
        <v>0</v>
      </c>
      <c r="Z8" s="65" t="s">
        <v>46</v>
      </c>
      <c r="AA8" s="64">
        <f t="shared" si="1"/>
        <v>0</v>
      </c>
    </row>
    <row r="9" spans="1:27" ht="12.75" customHeight="1" x14ac:dyDescent="0.2">
      <c r="A9" s="3" t="s">
        <v>45</v>
      </c>
      <c r="B9" s="6">
        <v>26</v>
      </c>
      <c r="G9" s="3" t="s">
        <v>45</v>
      </c>
      <c r="H9" s="6">
        <f t="shared" si="2"/>
        <v>0.22285714285714286</v>
      </c>
      <c r="J9" s="2" t="s">
        <v>46</v>
      </c>
      <c r="K9" s="39">
        <v>0</v>
      </c>
      <c r="M9" s="3" t="s">
        <v>45</v>
      </c>
      <c r="N9" s="6">
        <f>H9+482.28*(K5/E2)+606.66*(K6/E2)+13*(0.9*K14/12.4)*(100/E2)+K8*(174.39/E2)</f>
        <v>66.536357142857142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7" ht="12.75" customHeight="1" x14ac:dyDescent="0.2">
      <c r="A10" s="3" t="s">
        <v>49</v>
      </c>
      <c r="B10" s="5">
        <v>44</v>
      </c>
      <c r="D10" s="15"/>
      <c r="G10" s="3" t="s">
        <v>49</v>
      </c>
      <c r="H10" s="6">
        <f t="shared" si="2"/>
        <v>0.37714285714285717</v>
      </c>
      <c r="M10" s="3" t="s">
        <v>49</v>
      </c>
      <c r="N10" s="6">
        <f>H10+557.93*(K4/E2)+17*(K15/16.4)*(100/E2)+K9*(389.73/E2)</f>
        <v>35.247767857142854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2">
        <v>0</v>
      </c>
      <c r="D11" s="29" t="s">
        <v>116</v>
      </c>
      <c r="E11" s="63">
        <v>40</v>
      </c>
      <c r="G11" s="3" t="s">
        <v>52</v>
      </c>
      <c r="H11" s="6">
        <f t="shared" si="2"/>
        <v>0</v>
      </c>
      <c r="M11" s="3" t="s">
        <v>52</v>
      </c>
      <c r="N11" s="6">
        <f>H11+34*(K16/33.2)*(100/E2)</f>
        <v>14.401162120003699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66" t="s">
        <v>9</v>
      </c>
      <c r="X11" s="66" t="s">
        <v>55</v>
      </c>
      <c r="Z11" s="66" t="s">
        <v>9</v>
      </c>
      <c r="AA11" s="66" t="s">
        <v>55</v>
      </c>
    </row>
    <row r="12" spans="1:27" ht="12.75" customHeight="1" x14ac:dyDescent="0.2">
      <c r="A12" s="3" t="s">
        <v>54</v>
      </c>
      <c r="B12" s="2">
        <v>0</v>
      </c>
      <c r="D12" s="29" t="s">
        <v>117</v>
      </c>
      <c r="E12" s="30">
        <f>E2-E11</f>
        <v>40</v>
      </c>
      <c r="G12" s="3" t="s">
        <v>54</v>
      </c>
      <c r="H12" s="6">
        <f t="shared" si="2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65" t="s">
        <v>58</v>
      </c>
      <c r="X12" s="64">
        <f>$K13*($E$11/$E$2)</f>
        <v>0</v>
      </c>
      <c r="Z12" s="65" t="s">
        <v>58</v>
      </c>
      <c r="AA12" s="64">
        <f t="shared" ref="AA12:AA15" si="3">$K13*($E$12/$E$2)</f>
        <v>0</v>
      </c>
    </row>
    <row r="13" spans="1:27" ht="12.75" customHeight="1" x14ac:dyDescent="0.2">
      <c r="A13" s="53" t="s">
        <v>57</v>
      </c>
      <c r="B13" s="54"/>
      <c r="G13" s="53" t="s">
        <v>57</v>
      </c>
      <c r="H13" s="54"/>
      <c r="J13" s="2" t="s">
        <v>58</v>
      </c>
      <c r="K13" s="39">
        <v>0</v>
      </c>
      <c r="M13" s="53" t="s">
        <v>57</v>
      </c>
      <c r="N13" s="54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65" t="s">
        <v>63</v>
      </c>
      <c r="X13" s="64">
        <f t="shared" ref="X13:X15" si="4">$K14*($E$11/$E$2)</f>
        <v>0</v>
      </c>
      <c r="Z13" s="65" t="s">
        <v>63</v>
      </c>
      <c r="AA13" s="64">
        <f t="shared" si="3"/>
        <v>0</v>
      </c>
    </row>
    <row r="14" spans="1:27" ht="12.75" customHeight="1" x14ac:dyDescent="0.2">
      <c r="A14" s="3" t="s">
        <v>62</v>
      </c>
      <c r="B14" s="6">
        <f>(B$4*1.4+B$5*2.307)/10</f>
        <v>9.1464249999999989</v>
      </c>
      <c r="G14" s="3" t="s">
        <v>62</v>
      </c>
      <c r="H14" s="6">
        <f>(H$4*1.4+H$5*2.307)/10</f>
        <v>7.8397928571428563E-2</v>
      </c>
      <c r="J14" s="2" t="s">
        <v>63</v>
      </c>
      <c r="K14" s="39">
        <v>0</v>
      </c>
      <c r="M14" s="3" t="s">
        <v>62</v>
      </c>
      <c r="N14" s="6">
        <f>(N$4*1.4+N$5*2.307)/10</f>
        <v>7.3627729285714292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65" t="s">
        <v>66</v>
      </c>
      <c r="X14" s="64">
        <f t="shared" si="4"/>
        <v>0</v>
      </c>
      <c r="Z14" s="65" t="s">
        <v>66</v>
      </c>
      <c r="AA14" s="64">
        <f t="shared" si="3"/>
        <v>0</v>
      </c>
    </row>
    <row r="15" spans="1:27" ht="12.75" customHeight="1" x14ac:dyDescent="0.2">
      <c r="A15" s="3" t="s">
        <v>65</v>
      </c>
      <c r="B15" s="6">
        <f>(B$8/61.017)*2.8</f>
        <v>6.2179392628283905</v>
      </c>
      <c r="G15" s="3" t="s">
        <v>65</v>
      </c>
      <c r="H15" s="6">
        <f>(H$8/61.017)*2.8</f>
        <v>5.3296622252814785E-2</v>
      </c>
      <c r="J15" s="2" t="s">
        <v>66</v>
      </c>
      <c r="K15" s="39">
        <v>0</v>
      </c>
      <c r="M15" s="3" t="s">
        <v>65</v>
      </c>
      <c r="N15" s="6">
        <f>(N$8/61.017)*2.8</f>
        <v>4.6293691974578612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34" t="s">
        <v>119</v>
      </c>
      <c r="X15" s="64">
        <f>$K17*($E$11/$E$2)</f>
        <v>0.5</v>
      </c>
      <c r="Z15" s="34" t="s">
        <v>119</v>
      </c>
      <c r="AA15" s="64">
        <f>$K17*($E$12/$E$2)</f>
        <v>0.5</v>
      </c>
    </row>
    <row r="16" spans="1:27" ht="12.75" customHeight="1" x14ac:dyDescent="0.2">
      <c r="A16" s="3" t="s">
        <v>68</v>
      </c>
      <c r="B16" s="6">
        <f>B$4/7.14</f>
        <v>8.5154061624649859</v>
      </c>
      <c r="G16" s="3" t="s">
        <v>68</v>
      </c>
      <c r="H16" s="6">
        <f>H$4/7.14</f>
        <v>7.2989195678271307E-2</v>
      </c>
      <c r="J16" s="17" t="s">
        <v>120</v>
      </c>
      <c r="K16" s="50">
        <f>(K19/0.1)/Tabelle2!B10</f>
        <v>11.249848997273478</v>
      </c>
      <c r="M16" s="3" t="s">
        <v>68</v>
      </c>
      <c r="N16" s="6">
        <f>N$4/7.14</f>
        <v>7.3602791116446591</v>
      </c>
      <c r="P16" s="3" t="s">
        <v>69</v>
      </c>
      <c r="Q16" s="4" t="s">
        <v>12</v>
      </c>
      <c r="R16" s="4" t="s">
        <v>28</v>
      </c>
      <c r="S16" s="4" t="s">
        <v>14</v>
      </c>
      <c r="T16" s="4" t="s">
        <v>70</v>
      </c>
      <c r="U16" s="4" t="s">
        <v>40</v>
      </c>
      <c r="W16" s="29" t="s">
        <v>122</v>
      </c>
      <c r="X16" s="51">
        <f>K20</f>
        <v>0.75</v>
      </c>
      <c r="Z16" s="29" t="s">
        <v>122</v>
      </c>
      <c r="AA16" s="51">
        <f>X16</f>
        <v>0.75</v>
      </c>
    </row>
    <row r="17" spans="1:25" ht="12.75" customHeight="1" x14ac:dyDescent="0.2">
      <c r="A17" s="3" t="s">
        <v>71</v>
      </c>
      <c r="B17" s="6">
        <f>B$5/4.34</f>
        <v>0.63364055299539168</v>
      </c>
      <c r="G17" s="3" t="s">
        <v>71</v>
      </c>
      <c r="H17" s="6">
        <f>H$5/4.34</f>
        <v>5.4312047399605011E-3</v>
      </c>
      <c r="J17" t="s">
        <v>119</v>
      </c>
      <c r="K17" s="39">
        <v>1</v>
      </c>
      <c r="M17" s="3" t="s">
        <v>71</v>
      </c>
      <c r="N17" s="6">
        <f>N$5/4.34</f>
        <v>5.4312047399605011E-3</v>
      </c>
      <c r="P17" s="3" t="s">
        <v>72</v>
      </c>
      <c r="Q17" s="4" t="s">
        <v>38</v>
      </c>
      <c r="R17" s="4" t="s">
        <v>28</v>
      </c>
      <c r="S17" s="4" t="s">
        <v>39</v>
      </c>
      <c r="T17" s="4" t="s">
        <v>73</v>
      </c>
      <c r="U17" s="4" t="s">
        <v>16</v>
      </c>
      <c r="W17" s="15"/>
    </row>
    <row r="18" spans="1:25" ht="12.75" customHeight="1" x14ac:dyDescent="0.2">
      <c r="A18" s="3" t="s">
        <v>74</v>
      </c>
      <c r="B18" s="6">
        <f>B$14-B$15</f>
        <v>2.9284857371716084</v>
      </c>
      <c r="G18" s="3" t="s">
        <v>74</v>
      </c>
      <c r="H18" s="6">
        <f>H$14-H$15</f>
        <v>2.5101306318613778E-2</v>
      </c>
      <c r="M18" s="3" t="s">
        <v>74</v>
      </c>
      <c r="N18" s="6">
        <f>N$14-N$15</f>
        <v>2.7334037311135679</v>
      </c>
      <c r="P18" s="3" t="s">
        <v>76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 x14ac:dyDescent="0.2">
      <c r="A19" s="1" t="s">
        <v>77</v>
      </c>
      <c r="B19" s="6">
        <f>B$10/B$9</f>
        <v>1.6923076923076923</v>
      </c>
      <c r="F19" t="s">
        <v>78</v>
      </c>
      <c r="G19" s="1" t="s">
        <v>77</v>
      </c>
      <c r="H19" s="6">
        <f>H$10/H$9</f>
        <v>1.6923076923076923</v>
      </c>
      <c r="J19" s="15" t="s">
        <v>121</v>
      </c>
      <c r="K19" s="52">
        <f>0.9849*EXP(0.0063*(K20*100))*K17*K20</f>
        <v>1.1848340963928425</v>
      </c>
      <c r="M19" s="1" t="s">
        <v>77</v>
      </c>
      <c r="N19" s="6">
        <f>N$10/N$9</f>
        <v>0.52975199380789662</v>
      </c>
      <c r="P19" s="3" t="s">
        <v>79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 x14ac:dyDescent="0.2">
      <c r="A20" s="1" t="s">
        <v>80</v>
      </c>
      <c r="B20" s="7">
        <f>B$15-B$16/3.5-B$17/7</f>
        <v>3.6944459945533383</v>
      </c>
      <c r="G20" s="1" t="s">
        <v>80</v>
      </c>
      <c r="H20" s="7">
        <f>H$15-H$16/3.5-H$17/7</f>
        <v>3.1666679953314347E-2</v>
      </c>
      <c r="J20" s="15" t="s">
        <v>122</v>
      </c>
      <c r="K20" s="51">
        <v>0.75</v>
      </c>
      <c r="M20" s="1" t="s">
        <v>80</v>
      </c>
      <c r="N20" s="7">
        <f>N$15-N$16/3.5-N$17/7</f>
        <v>2.525656422025107</v>
      </c>
      <c r="P20" s="3" t="s">
        <v>81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 x14ac:dyDescent="0.2">
      <c r="P21" s="3" t="s">
        <v>82</v>
      </c>
      <c r="Q21" s="4" t="s">
        <v>83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 x14ac:dyDescent="0.2">
      <c r="P22" s="9"/>
      <c r="Q22" s="10"/>
      <c r="R22" s="10"/>
      <c r="S22" s="10"/>
      <c r="T22" s="10"/>
      <c r="U22" s="10"/>
    </row>
    <row r="23" spans="1:25" ht="12.75" customHeight="1" x14ac:dyDescent="0.2">
      <c r="D23" s="11"/>
      <c r="P23" s="12" t="s">
        <v>85</v>
      </c>
      <c r="Q23" s="10"/>
      <c r="R23" s="10"/>
      <c r="S23" s="10"/>
      <c r="T23" s="10"/>
      <c r="U23" s="10"/>
    </row>
    <row r="24" spans="1:25" ht="12.75" customHeight="1" x14ac:dyDescent="0.2">
      <c r="G24" s="53" t="s">
        <v>97</v>
      </c>
      <c r="H24" s="55"/>
      <c r="J24" s="31" t="s">
        <v>99</v>
      </c>
      <c r="K24" s="31" t="s">
        <v>100</v>
      </c>
      <c r="L24" s="31" t="s">
        <v>114</v>
      </c>
      <c r="M24" s="31" t="s">
        <v>115</v>
      </c>
      <c r="N24" s="31" t="s">
        <v>109</v>
      </c>
      <c r="P24" s="13" t="s">
        <v>86</v>
      </c>
      <c r="Q24" s="10"/>
      <c r="R24" s="10"/>
      <c r="S24" s="10"/>
      <c r="T24" s="10"/>
      <c r="U24" s="10"/>
    </row>
    <row r="25" spans="1:25" ht="25.5" x14ac:dyDescent="0.2">
      <c r="A25" s="53" t="s">
        <v>84</v>
      </c>
      <c r="B25" s="54"/>
      <c r="D25" s="53" t="s">
        <v>88</v>
      </c>
      <c r="E25" s="54"/>
      <c r="G25" s="16" t="s">
        <v>90</v>
      </c>
      <c r="H25" s="27">
        <v>0</v>
      </c>
      <c r="J25" s="32" t="s">
        <v>101</v>
      </c>
      <c r="K25" s="33"/>
      <c r="L25" s="34"/>
      <c r="M25" s="35"/>
      <c r="N25" s="36"/>
      <c r="P25" s="14" t="s">
        <v>87</v>
      </c>
      <c r="R25" s="10"/>
      <c r="S25" s="10"/>
      <c r="T25" s="10"/>
      <c r="U25" s="10"/>
    </row>
    <row r="26" spans="1:25" ht="25.5" x14ac:dyDescent="0.2">
      <c r="A26" s="1" t="s">
        <v>8</v>
      </c>
      <c r="B26" s="2"/>
      <c r="D26" s="16" t="s">
        <v>90</v>
      </c>
      <c r="E26" s="27">
        <v>700</v>
      </c>
      <c r="G26" s="16" t="s">
        <v>89</v>
      </c>
      <c r="H26" s="27">
        <v>6</v>
      </c>
      <c r="J26" s="37" t="s">
        <v>102</v>
      </c>
      <c r="K26" s="38">
        <v>4</v>
      </c>
      <c r="L26" s="39">
        <v>5</v>
      </c>
      <c r="M26" s="40">
        <f>L26/$L$37</f>
        <v>0.5</v>
      </c>
      <c r="N26" s="41">
        <f>POWER(10,-(-0.25*LN(K26)+6.15))*M26</f>
        <v>7.8621910810729933E-7</v>
      </c>
    </row>
    <row r="27" spans="1:25" ht="25.5" x14ac:dyDescent="0.2">
      <c r="A27" s="3" t="s">
        <v>17</v>
      </c>
      <c r="B27" s="6">
        <f>B4-(B8-B31)/3</f>
        <v>30.133333333333329</v>
      </c>
      <c r="D27" s="16" t="s">
        <v>89</v>
      </c>
      <c r="E27" s="27">
        <v>6</v>
      </c>
      <c r="G27" s="15" t="s">
        <v>98</v>
      </c>
      <c r="H27" s="28">
        <v>0.95</v>
      </c>
      <c r="J27" s="37" t="s">
        <v>103</v>
      </c>
      <c r="K27" s="38">
        <v>22</v>
      </c>
      <c r="L27" s="39">
        <v>4</v>
      </c>
      <c r="M27" s="40">
        <f t="shared" ref="M27:M36" si="5">L27/$L$37</f>
        <v>0.4</v>
      </c>
      <c r="N27" s="41">
        <f>POWER(10,-(-0.25*LN(K27)+6.15))*M27</f>
        <v>1.678110692686579E-6</v>
      </c>
      <c r="X27" s="10"/>
      <c r="Y27" s="10"/>
    </row>
    <row r="28" spans="1:25" ht="12.75" customHeight="1" x14ac:dyDescent="0.2">
      <c r="A28" s="3" t="s">
        <v>23</v>
      </c>
      <c r="B28" s="6">
        <f>B5</f>
        <v>2.75</v>
      </c>
      <c r="D28" s="1" t="s">
        <v>8</v>
      </c>
      <c r="E28" s="2"/>
      <c r="G28" s="1" t="s">
        <v>8</v>
      </c>
      <c r="H28" s="2"/>
      <c r="J28" s="37" t="s">
        <v>106</v>
      </c>
      <c r="K28" s="38">
        <v>22</v>
      </c>
      <c r="L28" s="39"/>
      <c r="M28" s="40">
        <f t="shared" si="5"/>
        <v>0</v>
      </c>
      <c r="N28" s="41">
        <f>POWER(10,-(-0.25*LN(K28)+6.15))*M28</f>
        <v>0</v>
      </c>
      <c r="U28" s="10"/>
      <c r="V28" s="10"/>
      <c r="X28" s="10"/>
      <c r="Y28" s="10"/>
    </row>
    <row r="29" spans="1:25" ht="12.75" customHeight="1" x14ac:dyDescent="0.2">
      <c r="A29" s="3" t="s">
        <v>29</v>
      </c>
      <c r="B29" s="6">
        <f>B6</f>
        <v>11.7</v>
      </c>
      <c r="D29" s="3" t="s">
        <v>17</v>
      </c>
      <c r="E29" s="6">
        <f>B4*($E$27/$E$26)</f>
        <v>0.52114285714285713</v>
      </c>
      <c r="G29" s="3" t="s">
        <v>17</v>
      </c>
      <c r="H29" s="6">
        <f>IF($H$25&gt;0,B4*($H$26/$H$25),B4*(1-$H$27))</f>
        <v>3.0400000000000027</v>
      </c>
      <c r="J29" s="37" t="s">
        <v>106</v>
      </c>
      <c r="K29" s="38">
        <v>22</v>
      </c>
      <c r="L29" s="39"/>
      <c r="M29" s="40">
        <f t="shared" si="5"/>
        <v>0</v>
      </c>
      <c r="N29" s="41">
        <f>POWER(10,-(-0.25*LN(K29)+6.15))*M29</f>
        <v>0</v>
      </c>
      <c r="X29" s="10"/>
      <c r="Y29" s="10"/>
    </row>
    <row r="30" spans="1:25" ht="12.75" customHeight="1" x14ac:dyDescent="0.2">
      <c r="A30" s="1" t="s">
        <v>35</v>
      </c>
      <c r="B30" s="6"/>
      <c r="D30" s="3" t="s">
        <v>23</v>
      </c>
      <c r="E30" s="6">
        <f t="shared" ref="E30:E37" si="6">B5*($E$27/$E$26)</f>
        <v>2.3571428571428573E-2</v>
      </c>
      <c r="G30" s="3" t="s">
        <v>23</v>
      </c>
      <c r="H30" s="6">
        <f t="shared" ref="H30:H37" si="7">IF($H$25&gt;0,B5*($H$26/$H$25),B5*(1-$H$27))</f>
        <v>0.13750000000000012</v>
      </c>
      <c r="J30" s="34" t="s">
        <v>104</v>
      </c>
      <c r="K30" s="36"/>
      <c r="L30" s="42"/>
      <c r="M30" s="43"/>
      <c r="N30" s="36"/>
      <c r="X30" s="10"/>
      <c r="Y30" s="10"/>
    </row>
    <row r="31" spans="1:25" ht="12.75" customHeight="1" x14ac:dyDescent="0.2">
      <c r="A31" s="3" t="s">
        <v>41</v>
      </c>
      <c r="B31" s="6">
        <f>IF(AND(B8&gt;43.5, (B8-43.5)/3 &lt; B4), 43.5, IF(AND((B8-43.5)/3 &gt; B4, B8 &gt; 43.5), B8-3*B4, B8))</f>
        <v>43.5</v>
      </c>
      <c r="D31" s="3" t="s">
        <v>29</v>
      </c>
      <c r="E31" s="6">
        <f t="shared" si="6"/>
        <v>0.10028571428571428</v>
      </c>
      <c r="G31" s="3" t="s">
        <v>29</v>
      </c>
      <c r="H31" s="6">
        <f t="shared" si="7"/>
        <v>0.58500000000000052</v>
      </c>
      <c r="J31" s="37" t="s">
        <v>107</v>
      </c>
      <c r="K31" s="44">
        <v>25</v>
      </c>
      <c r="L31" s="39">
        <v>0.9</v>
      </c>
      <c r="M31" s="40">
        <f t="shared" si="5"/>
        <v>0.09</v>
      </c>
      <c r="N31" s="41">
        <f>POWER(10,-(-0.295*LN(K31)+6.089))*M31</f>
        <v>6.5284619579483728E-7</v>
      </c>
    </row>
    <row r="32" spans="1:25" ht="12.75" customHeight="1" x14ac:dyDescent="0.2">
      <c r="A32" s="3" t="s">
        <v>45</v>
      </c>
      <c r="B32" s="6">
        <f>B9</f>
        <v>26</v>
      </c>
      <c r="D32" s="1" t="s">
        <v>35</v>
      </c>
      <c r="E32" s="6"/>
      <c r="G32" s="1" t="s">
        <v>35</v>
      </c>
      <c r="H32" s="6"/>
      <c r="J32" s="37" t="s">
        <v>108</v>
      </c>
      <c r="K32" s="44">
        <v>25</v>
      </c>
      <c r="L32" s="39">
        <v>0</v>
      </c>
      <c r="M32" s="40">
        <f t="shared" si="5"/>
        <v>0</v>
      </c>
      <c r="N32" s="41">
        <f>POWER(10,-(-0.295*LN(K32)+6.089))*M32</f>
        <v>0</v>
      </c>
    </row>
    <row r="33" spans="1:14" ht="12.75" customHeight="1" x14ac:dyDescent="0.2">
      <c r="A33" s="3" t="s">
        <v>49</v>
      </c>
      <c r="B33" s="6">
        <f>B10</f>
        <v>44</v>
      </c>
      <c r="D33" s="3" t="s">
        <v>41</v>
      </c>
      <c r="E33" s="6">
        <f t="shared" si="6"/>
        <v>1.1614285714285715</v>
      </c>
      <c r="G33" s="3" t="s">
        <v>41</v>
      </c>
      <c r="H33" s="6">
        <f t="shared" si="7"/>
        <v>6.7750000000000057</v>
      </c>
      <c r="J33" s="37" t="s">
        <v>106</v>
      </c>
      <c r="K33" s="44">
        <v>25</v>
      </c>
      <c r="L33" s="39"/>
      <c r="M33" s="40">
        <f t="shared" si="5"/>
        <v>0</v>
      </c>
      <c r="N33" s="41">
        <f>POWER(10,-(-0.295*LN(K33)+6.089))*M33</f>
        <v>0</v>
      </c>
    </row>
    <row r="34" spans="1:14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6"/>
        <v>0.22285714285714286</v>
      </c>
      <c r="G34" s="3" t="s">
        <v>45</v>
      </c>
      <c r="H34" s="6">
        <f t="shared" si="7"/>
        <v>1.3000000000000012</v>
      </c>
      <c r="J34" s="37" t="s">
        <v>106</v>
      </c>
      <c r="K34" s="44">
        <v>25</v>
      </c>
      <c r="L34" s="39"/>
      <c r="M34" s="40">
        <f t="shared" si="5"/>
        <v>0</v>
      </c>
      <c r="N34" s="41">
        <f>POWER(10,-(-0.295*LN(K34)+6.089))*M34</f>
        <v>0</v>
      </c>
    </row>
    <row r="35" spans="1:14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6"/>
        <v>0.37714285714285717</v>
      </c>
      <c r="G35" s="3" t="s">
        <v>49</v>
      </c>
      <c r="H35" s="6">
        <f t="shared" si="7"/>
        <v>2.200000000000002</v>
      </c>
      <c r="J35" s="37" t="s">
        <v>105</v>
      </c>
      <c r="K35" s="45"/>
      <c r="L35" s="42"/>
      <c r="M35" s="43"/>
      <c r="N35" s="37"/>
    </row>
    <row r="36" spans="1:14" ht="12.75" customHeight="1" x14ac:dyDescent="0.2">
      <c r="A36" s="53" t="s">
        <v>57</v>
      </c>
      <c r="B36" s="54"/>
      <c r="D36" s="3" t="s">
        <v>52</v>
      </c>
      <c r="E36" s="6">
        <f t="shared" si="6"/>
        <v>0</v>
      </c>
      <c r="G36" s="3" t="s">
        <v>52</v>
      </c>
      <c r="H36" s="6">
        <f t="shared" si="7"/>
        <v>0</v>
      </c>
      <c r="J36" s="37" t="s">
        <v>106</v>
      </c>
      <c r="K36" s="44">
        <v>350</v>
      </c>
      <c r="L36" s="39">
        <v>0.1</v>
      </c>
      <c r="M36" s="40">
        <f t="shared" si="5"/>
        <v>0.01</v>
      </c>
      <c r="N36" s="41">
        <f>POWER(10,-4.65)*M36</f>
        <v>2.2387211385683359E-7</v>
      </c>
    </row>
    <row r="37" spans="1:14" ht="12.75" customHeight="1" x14ac:dyDescent="0.2">
      <c r="A37" s="3" t="s">
        <v>62</v>
      </c>
      <c r="B37" s="6">
        <f>(B$27*1.4+B$28*2.307)/10</f>
        <v>4.8530916666666659</v>
      </c>
      <c r="D37" s="3" t="s">
        <v>54</v>
      </c>
      <c r="E37" s="6">
        <f t="shared" si="6"/>
        <v>0</v>
      </c>
      <c r="G37" s="3" t="s">
        <v>54</v>
      </c>
      <c r="H37" s="6">
        <f t="shared" si="7"/>
        <v>0</v>
      </c>
      <c r="J37" s="47" t="s">
        <v>113</v>
      </c>
      <c r="K37" s="24"/>
      <c r="L37" s="46">
        <f>SUM(L26:L36)</f>
        <v>10</v>
      </c>
      <c r="M37" s="24"/>
      <c r="N37" s="23"/>
    </row>
    <row r="38" spans="1:14" ht="12.75" customHeight="1" x14ac:dyDescent="0.2">
      <c r="A38" s="3" t="s">
        <v>65</v>
      </c>
      <c r="B38" s="6">
        <f>(B$31/61.017)*2.8</f>
        <v>1.9961650031958305</v>
      </c>
      <c r="D38" s="53" t="s">
        <v>57</v>
      </c>
      <c r="E38" s="54"/>
      <c r="G38" s="53" t="s">
        <v>57</v>
      </c>
      <c r="H38" s="54"/>
      <c r="N38" s="18"/>
    </row>
    <row r="39" spans="1:14" ht="12.75" customHeight="1" x14ac:dyDescent="0.2">
      <c r="A39" s="3" t="s">
        <v>68</v>
      </c>
      <c r="B39" s="6">
        <f>B$27/7.14</f>
        <v>4.2203548085901019</v>
      </c>
      <c r="D39" s="3" t="s">
        <v>62</v>
      </c>
      <c r="E39" s="6">
        <f>(E$29*1.4+E$30*2.307)/10</f>
        <v>7.8397928571428563E-2</v>
      </c>
      <c r="G39" s="3" t="s">
        <v>62</v>
      </c>
      <c r="H39" s="6">
        <f>(H$29*1.4+H$30*2.307)/10</f>
        <v>0.4573212500000004</v>
      </c>
      <c r="N39" s="18"/>
    </row>
    <row r="40" spans="1:14" ht="12.75" customHeight="1" x14ac:dyDescent="0.2">
      <c r="A40" s="3" t="s">
        <v>71</v>
      </c>
      <c r="B40" s="6">
        <f>B$28/4.34</f>
        <v>0.63364055299539168</v>
      </c>
      <c r="D40" s="3" t="s">
        <v>65</v>
      </c>
      <c r="E40" s="6">
        <f>(E$33/61.017)*2.8</f>
        <v>5.3296622252814785E-2</v>
      </c>
      <c r="G40" s="3" t="s">
        <v>65</v>
      </c>
      <c r="H40" s="6">
        <f>(H$33/61.017)*2.8</f>
        <v>0.31089696314141985</v>
      </c>
      <c r="J40" t="s">
        <v>110</v>
      </c>
      <c r="N40" s="18">
        <f>SUM(N26:N39)</f>
        <v>3.3410481104455492E-6</v>
      </c>
    </row>
    <row r="41" spans="1:14" ht="12.75" customHeight="1" x14ac:dyDescent="0.2">
      <c r="A41" s="3" t="s">
        <v>74</v>
      </c>
      <c r="B41" s="6">
        <f>B$37-B$38</f>
        <v>2.8569266634708352</v>
      </c>
      <c r="D41" s="3" t="s">
        <v>68</v>
      </c>
      <c r="E41" s="6">
        <f>E$29/7.14</f>
        <v>7.2989195678271307E-2</v>
      </c>
      <c r="F41" t="s">
        <v>78</v>
      </c>
      <c r="G41" s="3" t="s">
        <v>68</v>
      </c>
      <c r="H41" s="6">
        <f>H$29/7.14</f>
        <v>0.42577030812324967</v>
      </c>
      <c r="J41" s="19" t="s">
        <v>111</v>
      </c>
      <c r="N41" s="20">
        <f>-LOG10(N40)</f>
        <v>5.4761172705604357</v>
      </c>
    </row>
    <row r="42" spans="1:14" ht="12.75" customHeight="1" x14ac:dyDescent="0.2">
      <c r="A42" s="1" t="s">
        <v>77</v>
      </c>
      <c r="B42" s="6">
        <v>1.9528301886792501</v>
      </c>
      <c r="D42" s="3" t="s">
        <v>71</v>
      </c>
      <c r="E42" s="6">
        <f>E$30/4.34</f>
        <v>5.4312047399605011E-3</v>
      </c>
      <c r="G42" s="3" t="s">
        <v>71</v>
      </c>
      <c r="H42" s="6">
        <f>H$30/4.34</f>
        <v>3.1682027649769615E-2</v>
      </c>
      <c r="J42" s="15" t="s">
        <v>118</v>
      </c>
      <c r="N42" s="48">
        <f>E11/L37*0.013+0.013</f>
        <v>6.5000000000000002E-2</v>
      </c>
    </row>
    <row r="43" spans="1:14" ht="12.75" customHeight="1" x14ac:dyDescent="0.2">
      <c r="A43" s="1" t="s">
        <v>80</v>
      </c>
      <c r="B43" s="7">
        <v>1.49349731692953</v>
      </c>
      <c r="D43" s="3" t="s">
        <v>74</v>
      </c>
      <c r="E43" s="6">
        <f>E$39-E$40</f>
        <v>2.5101306318613778E-2</v>
      </c>
      <c r="G43" s="3" t="s">
        <v>74</v>
      </c>
      <c r="H43" s="6">
        <f>H$39-H$40</f>
        <v>0.14642428685858055</v>
      </c>
      <c r="J43" s="22" t="s">
        <v>112</v>
      </c>
      <c r="N43" s="21">
        <f>N41+(N20/2.8*N42)</f>
        <v>5.534748580357447</v>
      </c>
    </row>
    <row r="44" spans="1:14" ht="12.75" customHeight="1" x14ac:dyDescent="0.2">
      <c r="D44" s="1" t="s">
        <v>77</v>
      </c>
      <c r="E44" s="6">
        <v>1.9528301886792501</v>
      </c>
      <c r="G44" s="1" t="s">
        <v>77</v>
      </c>
      <c r="H44" s="6">
        <v>1.9528301886792501</v>
      </c>
    </row>
    <row r="45" spans="1:14" ht="12.75" customHeight="1" x14ac:dyDescent="0.2">
      <c r="D45" s="1" t="s">
        <v>80</v>
      </c>
      <c r="E45" s="7">
        <v>1.49349731692953</v>
      </c>
      <c r="G45" s="1" t="s">
        <v>80</v>
      </c>
      <c r="H45" s="7">
        <v>1.49349731692953</v>
      </c>
    </row>
    <row r="46" spans="1:14" ht="12.75" customHeight="1" x14ac:dyDescent="0.2"/>
    <row r="47" spans="1:14" ht="12.75" customHeight="1" x14ac:dyDescent="0.2"/>
    <row r="48" spans="1:1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9"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A36:B36"/>
    <mergeCell ref="D25:E25"/>
    <mergeCell ref="A25:B25"/>
    <mergeCell ref="A13:B13"/>
    <mergeCell ref="A2:B2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B47"/>
  <sheetViews>
    <sheetView topLeftCell="A3" zoomScale="160" zoomScaleNormal="160" workbookViewId="0">
      <selection activeCell="B39" sqref="B39"/>
    </sheetView>
  </sheetViews>
  <sheetFormatPr baseColWidth="10" defaultRowHeight="12.75" x14ac:dyDescent="0.2"/>
  <sheetData>
    <row r="1" spans="1:2" x14ac:dyDescent="0.2">
      <c r="A1" s="49">
        <v>1</v>
      </c>
      <c r="B1" s="49">
        <v>1.0038</v>
      </c>
    </row>
    <row r="2" spans="1:2" x14ac:dyDescent="0.2">
      <c r="A2" s="49">
        <v>2</v>
      </c>
      <c r="B2" s="49">
        <v>1.0092000000000001</v>
      </c>
    </row>
    <row r="3" spans="1:2" x14ac:dyDescent="0.2">
      <c r="A3" s="49">
        <v>3</v>
      </c>
      <c r="B3" s="49">
        <v>1.0145999999999999</v>
      </c>
    </row>
    <row r="4" spans="1:2" x14ac:dyDescent="0.2">
      <c r="A4" s="49">
        <v>4</v>
      </c>
      <c r="B4" s="18">
        <v>1.02</v>
      </c>
    </row>
    <row r="5" spans="1:2" x14ac:dyDescent="0.2">
      <c r="A5" s="49">
        <v>5</v>
      </c>
      <c r="B5" s="49">
        <v>1.0255000000000001</v>
      </c>
    </row>
    <row r="6" spans="1:2" x14ac:dyDescent="0.2">
      <c r="A6" s="49">
        <v>6</v>
      </c>
      <c r="B6" s="49">
        <v>1.0308999999999999</v>
      </c>
    </row>
    <row r="7" spans="1:2" x14ac:dyDescent="0.2">
      <c r="A7" s="49">
        <v>7</v>
      </c>
      <c r="B7" s="49">
        <v>1.0365</v>
      </c>
    </row>
    <row r="8" spans="1:2" x14ac:dyDescent="0.2">
      <c r="A8" s="49">
        <v>8</v>
      </c>
      <c r="B8" s="49">
        <v>1.042</v>
      </c>
    </row>
    <row r="9" spans="1:2" x14ac:dyDescent="0.2">
      <c r="A9" s="49">
        <v>9</v>
      </c>
      <c r="B9" s="49">
        <v>1.0476000000000001</v>
      </c>
    </row>
    <row r="10" spans="1:2" x14ac:dyDescent="0.2">
      <c r="A10" s="49">
        <v>10</v>
      </c>
      <c r="B10" s="49">
        <v>1.0531999999999999</v>
      </c>
    </row>
    <row r="11" spans="1:2" x14ac:dyDescent="0.2">
      <c r="A11" s="49">
        <v>11</v>
      </c>
      <c r="B11" s="49">
        <v>1.0589999999999999</v>
      </c>
    </row>
    <row r="12" spans="1:2" x14ac:dyDescent="0.2">
      <c r="A12" s="49">
        <v>12</v>
      </c>
      <c r="B12" s="49">
        <v>1.0647</v>
      </c>
    </row>
    <row r="13" spans="1:2" x14ac:dyDescent="0.2">
      <c r="A13" s="49">
        <v>13</v>
      </c>
      <c r="B13" s="49">
        <v>1.0705</v>
      </c>
    </row>
    <row r="14" spans="1:2" x14ac:dyDescent="0.2">
      <c r="A14" s="49">
        <v>14</v>
      </c>
      <c r="B14" s="49">
        <v>1.0764</v>
      </c>
    </row>
    <row r="15" spans="1:2" x14ac:dyDescent="0.2">
      <c r="A15" s="49">
        <v>15</v>
      </c>
      <c r="B15" s="49">
        <v>1.0824</v>
      </c>
    </row>
    <row r="16" spans="1:2" x14ac:dyDescent="0.2">
      <c r="A16" s="49">
        <v>16</v>
      </c>
      <c r="B16" s="49">
        <v>1.0884</v>
      </c>
    </row>
    <row r="17" spans="1:2" x14ac:dyDescent="0.2">
      <c r="A17" s="49">
        <v>17</v>
      </c>
      <c r="B17" s="49">
        <v>1.0946</v>
      </c>
    </row>
    <row r="18" spans="1:2" x14ac:dyDescent="0.2">
      <c r="A18" s="49">
        <v>18</v>
      </c>
      <c r="B18" s="49">
        <v>1.1008</v>
      </c>
    </row>
    <row r="19" spans="1:2" x14ac:dyDescent="0.2">
      <c r="A19" s="49">
        <v>19</v>
      </c>
      <c r="B19" s="49">
        <v>1.1071</v>
      </c>
    </row>
    <row r="20" spans="1:2" x14ac:dyDescent="0.2">
      <c r="A20" s="49">
        <v>20</v>
      </c>
      <c r="B20" s="49">
        <v>1.1133999999999999</v>
      </c>
    </row>
    <row r="21" spans="1:2" x14ac:dyDescent="0.2">
      <c r="A21" s="49">
        <v>21</v>
      </c>
      <c r="B21" s="49">
        <v>1.1198999999999999</v>
      </c>
    </row>
    <row r="22" spans="1:2" x14ac:dyDescent="0.2">
      <c r="A22" s="49">
        <v>22</v>
      </c>
      <c r="B22" s="49">
        <v>1.1263000000000001</v>
      </c>
    </row>
    <row r="23" spans="1:2" x14ac:dyDescent="0.2">
      <c r="A23" s="49">
        <v>23</v>
      </c>
      <c r="B23" s="49">
        <v>1.1329</v>
      </c>
    </row>
    <row r="24" spans="1:2" x14ac:dyDescent="0.2">
      <c r="A24" s="49">
        <v>24</v>
      </c>
      <c r="B24" s="49">
        <v>1.1395</v>
      </c>
    </row>
    <row r="25" spans="1:2" x14ac:dyDescent="0.2">
      <c r="A25" s="49">
        <v>25</v>
      </c>
      <c r="B25" s="49">
        <v>1.1462000000000001</v>
      </c>
    </row>
    <row r="26" spans="1:2" x14ac:dyDescent="0.2">
      <c r="A26" s="49">
        <v>26</v>
      </c>
      <c r="B26" s="49">
        <v>1.1529</v>
      </c>
    </row>
    <row r="27" spans="1:2" x14ac:dyDescent="0.2">
      <c r="A27" s="49">
        <v>27</v>
      </c>
      <c r="B27" s="49">
        <v>1.1597</v>
      </c>
    </row>
    <row r="28" spans="1:2" x14ac:dyDescent="0.2">
      <c r="A28" s="49">
        <v>28</v>
      </c>
      <c r="B28" s="49">
        <v>1.1665000000000001</v>
      </c>
    </row>
    <row r="29" spans="1:2" x14ac:dyDescent="0.2">
      <c r="A29" s="49">
        <v>29</v>
      </c>
      <c r="B29" s="49">
        <v>1.1735</v>
      </c>
    </row>
    <row r="30" spans="1:2" x14ac:dyDescent="0.2">
      <c r="A30" s="49">
        <v>30</v>
      </c>
      <c r="B30" s="49">
        <v>1.1805000000000001</v>
      </c>
    </row>
    <row r="31" spans="1:2" x14ac:dyDescent="0.2">
      <c r="A31" s="49">
        <v>35</v>
      </c>
      <c r="B31" s="49">
        <v>1.216</v>
      </c>
    </row>
    <row r="32" spans="1:2" x14ac:dyDescent="0.2">
      <c r="A32" s="49">
        <v>40</v>
      </c>
      <c r="B32" s="49">
        <v>1.254</v>
      </c>
    </row>
    <row r="33" spans="1:2" x14ac:dyDescent="0.2">
      <c r="A33" s="49">
        <v>45</v>
      </c>
      <c r="B33" s="49">
        <v>1.2929999999999999</v>
      </c>
    </row>
    <row r="34" spans="1:2" x14ac:dyDescent="0.2">
      <c r="A34" s="49">
        <v>50</v>
      </c>
      <c r="B34" s="49">
        <v>1.335</v>
      </c>
    </row>
    <row r="35" spans="1:2" x14ac:dyDescent="0.2">
      <c r="A35" s="49">
        <v>55</v>
      </c>
      <c r="B35" s="49">
        <v>1.379</v>
      </c>
    </row>
    <row r="36" spans="1:2" x14ac:dyDescent="0.2">
      <c r="A36" s="49">
        <v>60</v>
      </c>
      <c r="B36" s="49">
        <v>1.4259999999999999</v>
      </c>
    </row>
    <row r="37" spans="1:2" x14ac:dyDescent="0.2">
      <c r="A37" s="49">
        <v>65</v>
      </c>
      <c r="B37" s="49">
        <v>1.476</v>
      </c>
    </row>
    <row r="38" spans="1:2" x14ac:dyDescent="0.2">
      <c r="A38" s="49">
        <v>70</v>
      </c>
      <c r="B38" s="49">
        <v>1.526</v>
      </c>
    </row>
    <row r="39" spans="1:2" x14ac:dyDescent="0.2">
      <c r="A39" s="49">
        <v>75</v>
      </c>
      <c r="B39" s="49">
        <v>1.579</v>
      </c>
    </row>
    <row r="40" spans="1:2" x14ac:dyDescent="0.2">
      <c r="A40" s="49">
        <v>80</v>
      </c>
      <c r="B40" s="49">
        <v>1.633</v>
      </c>
    </row>
    <row r="41" spans="1:2" x14ac:dyDescent="0.2">
      <c r="A41" s="49">
        <v>85</v>
      </c>
      <c r="B41" s="49">
        <v>1.6890000000000001</v>
      </c>
    </row>
    <row r="42" spans="1:2" x14ac:dyDescent="0.2">
      <c r="A42" s="49">
        <v>90</v>
      </c>
      <c r="B42" s="49">
        <v>1.746</v>
      </c>
    </row>
    <row r="43" spans="1:2" x14ac:dyDescent="0.2">
      <c r="A43" s="49">
        <v>92</v>
      </c>
      <c r="B43" s="49">
        <v>1.77</v>
      </c>
    </row>
    <row r="44" spans="1:2" x14ac:dyDescent="0.2">
      <c r="A44" s="49">
        <v>94</v>
      </c>
      <c r="B44" s="49">
        <v>1.794</v>
      </c>
    </row>
    <row r="45" spans="1:2" x14ac:dyDescent="0.2">
      <c r="A45" s="49">
        <v>96</v>
      </c>
      <c r="B45" s="49">
        <v>1.819</v>
      </c>
    </row>
    <row r="46" spans="1:2" x14ac:dyDescent="0.2">
      <c r="A46" s="49">
        <v>98</v>
      </c>
      <c r="B46" s="49">
        <v>1.8440000000000001</v>
      </c>
    </row>
    <row r="47" spans="1:2" x14ac:dyDescent="0.2">
      <c r="A47" s="49">
        <v>100</v>
      </c>
      <c r="B47" s="49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2019-06-26T20:44:39Z</dcterms:modified>
</cp:coreProperties>
</file>