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413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martinhausmann/Desktop/"/>
    </mc:Choice>
  </mc:AlternateContent>
  <xr:revisionPtr revIDLastSave="0" documentId="8_{B531D509-8A9B-DC4D-9252-64922B146FB2}" xr6:coauthVersionLast="45" xr6:coauthVersionMax="45" xr10:uidLastSave="{00000000-0000-0000-0000-000000000000}"/>
  <bookViews>
    <workbookView xWindow="4600" yWindow="3200" windowWidth="27440" windowHeight="16560" xr2:uid="{D10A4292-9D69-494B-B5EB-74C5A681FEA7}"/>
  </bookViews>
  <sheets>
    <sheet name="MünchnerDunkel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J22" i="1" l="1"/>
  <c r="J20" i="1" s="1"/>
  <c r="D11" i="1"/>
  <c r="P4" i="1"/>
  <c r="H4" i="1"/>
  <c r="H5" i="1" s="1"/>
  <c r="E4" i="1"/>
  <c r="F4" i="1" s="1"/>
  <c r="F3" i="1"/>
  <c r="E12" i="1" l="1"/>
  <c r="D12" i="1" s="1"/>
  <c r="F12" i="1" s="1"/>
  <c r="F5" i="1"/>
  <c r="F11" i="1"/>
  <c r="D18" i="1" s="1"/>
  <c r="L22" i="1"/>
  <c r="J24" i="1"/>
  <c r="L24" i="1" s="1"/>
  <c r="E19" i="1" l="1"/>
  <c r="D19" i="1"/>
  <c r="F19" i="1" s="1"/>
  <c r="F18" i="1"/>
  <c r="D25" i="1" s="1"/>
  <c r="E13" i="1"/>
  <c r="D13" i="1"/>
  <c r="F6" i="1"/>
  <c r="D14" i="1" s="1"/>
  <c r="F13" i="1" l="1"/>
  <c r="F25" i="1"/>
  <c r="E26" i="1"/>
  <c r="D26" i="1" s="1"/>
  <c r="F26" i="1" s="1"/>
  <c r="D20" i="1" l="1"/>
  <c r="E20" i="1"/>
  <c r="F14" i="1"/>
  <c r="D21" i="1" s="1"/>
  <c r="F20" i="1" l="1"/>
  <c r="E27" i="1" l="1"/>
  <c r="D27" i="1"/>
  <c r="F21" i="1"/>
  <c r="D28" i="1" s="1"/>
  <c r="F27" i="1" l="1"/>
  <c r="F28" i="1"/>
</calcChain>
</file>

<file path=xl/sharedStrings.xml><?xml version="1.0" encoding="utf-8"?>
<sst xmlns="http://schemas.openxmlformats.org/spreadsheetml/2006/main" count="81" uniqueCount="43">
  <si>
    <t>Schüttung</t>
  </si>
  <si>
    <t>Einmaisch-wasser</t>
  </si>
  <si>
    <t>Ergebnis</t>
  </si>
  <si>
    <t>gelb: Eingabe-
felder</t>
  </si>
  <si>
    <t>Masse</t>
  </si>
  <si>
    <t>kg</t>
  </si>
  <si>
    <t>Wasser gesamt</t>
  </si>
  <si>
    <t>Volumen</t>
  </si>
  <si>
    <t>l</t>
  </si>
  <si>
    <t>Hauptguss</t>
  </si>
  <si>
    <t>Wärmekap.</t>
  </si>
  <si>
    <t>kJ/(kg*K)</t>
  </si>
  <si>
    <t>Nachguss</t>
  </si>
  <si>
    <t>Temperatur</t>
  </si>
  <si>
    <t>°C</t>
  </si>
  <si>
    <t>15 min</t>
  </si>
  <si>
    <t>Abkühlung pro Rast</t>
  </si>
  <si>
    <t>K</t>
  </si>
  <si>
    <t>Rechner für klassische Bottich-Infusion durch Zubrühen</t>
  </si>
  <si>
    <t>Bottich-maische</t>
  </si>
  <si>
    <t>Zubrühen 1</t>
  </si>
  <si>
    <t>Eingaben:</t>
  </si>
  <si>
    <t>Dekoktion?</t>
  </si>
  <si>
    <t>0 = zus. Wasser,
1 = Kochmaische</t>
  </si>
  <si>
    <t>Was soll die Temperatur der ersten Rast sein?</t>
  </si>
  <si>
    <t>Start-Temperatur</t>
  </si>
  <si>
    <t>Welche End-Temperatur willst Du erreichen?</t>
  </si>
  <si>
    <t>(die vermutete Abkühlung während der Rasten muss dazu addiert werden!)</t>
  </si>
  <si>
    <t>50 min</t>
  </si>
  <si>
    <t>End-Temperatur</t>
  </si>
  <si>
    <t>Bei welchem Verhältnis Wasser/Malz willst Du abmaischen?</t>
  </si>
  <si>
    <t>Zubrühen 2</t>
  </si>
  <si>
    <t>End-Verhältnis</t>
  </si>
  <si>
    <t>x Schüttung</t>
  </si>
  <si>
    <t>20 min</t>
  </si>
  <si>
    <t>Ergebnisse:</t>
  </si>
  <si>
    <t>Diese Temperatur muss das Einmaischwasser haben:</t>
  </si>
  <si>
    <t>Wassertemperatur</t>
  </si>
  <si>
    <t>Die Wassermenge beim Einmaischen muss das soviel-fache des Malzgewichts betragen:</t>
  </si>
  <si>
    <t>Einmaischquantum</t>
  </si>
  <si>
    <t>Zubrühen 3</t>
  </si>
  <si>
    <t>Beim Maischen muss das soviel-fache des Malzgewichts sukzessive an kochendem Wasser zugebrüht werden:</t>
  </si>
  <si>
    <t>Infusion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</si>
</sst>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i/>
      <u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59999389629810485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2" xfId="0" applyBorder="1" applyAlignment="1">
      <alignment wrapText="1"/>
    </xf>
    <xf numFmtId="0" fontId="0" fillId="2" borderId="0" xfId="0" applyFill="1" applyAlignment="1">
      <alignment wrapText="1"/>
    </xf>
    <xf numFmtId="0" fontId="0" fillId="0" borderId="3" xfId="0" applyBorder="1"/>
    <xf numFmtId="164" fontId="1" fillId="2" borderId="4" xfId="0" applyNumberFormat="1" applyFont="1" applyFill="1" applyBorder="1"/>
    <xf numFmtId="164" fontId="1" fillId="2" borderId="5" xfId="0" applyNumberFormat="1" applyFont="1" applyFill="1" applyBorder="1"/>
    <xf numFmtId="164" fontId="0" fillId="0" borderId="6" xfId="0" applyNumberFormat="1" applyBorder="1"/>
    <xf numFmtId="164" fontId="1" fillId="0" borderId="7" xfId="0" applyNumberFormat="1" applyFont="1" applyBorder="1"/>
    <xf numFmtId="164" fontId="0" fillId="0" borderId="8" xfId="0" applyNumberFormat="1" applyBorder="1"/>
    <xf numFmtId="164" fontId="0" fillId="0" borderId="9" xfId="0" applyNumberFormat="1" applyBorder="1"/>
    <xf numFmtId="164" fontId="0" fillId="0" borderId="0" xfId="0" applyNumberFormat="1"/>
    <xf numFmtId="164" fontId="0" fillId="0" borderId="10" xfId="0" applyNumberFormat="1" applyBorder="1"/>
    <xf numFmtId="164" fontId="0" fillId="0" borderId="1" xfId="0" applyNumberFormat="1" applyBorder="1"/>
    <xf numFmtId="164" fontId="0" fillId="0" borderId="11" xfId="0" applyNumberFormat="1" applyBorder="1"/>
    <xf numFmtId="164" fontId="0" fillId="2" borderId="12" xfId="0" applyNumberFormat="1" applyFill="1" applyBorder="1"/>
    <xf numFmtId="164" fontId="0" fillId="2" borderId="13" xfId="0" applyNumberFormat="1" applyFill="1" applyBorder="1"/>
    <xf numFmtId="164" fontId="1" fillId="0" borderId="14" xfId="0" applyNumberFormat="1" applyFont="1" applyBorder="1"/>
    <xf numFmtId="0" fontId="0" fillId="0" borderId="1" xfId="0" applyBorder="1" applyAlignment="1">
      <alignment wrapText="1"/>
    </xf>
    <xf numFmtId="0" fontId="0" fillId="2" borderId="8" xfId="0" applyFill="1" applyBorder="1"/>
    <xf numFmtId="0" fontId="2" fillId="0" borderId="0" xfId="0" applyFont="1"/>
    <xf numFmtId="0" fontId="1" fillId="0" borderId="1" xfId="0" applyFont="1" applyBorder="1"/>
    <xf numFmtId="0" fontId="3" fillId="0" borderId="0" xfId="0" applyFont="1"/>
    <xf numFmtId="0" fontId="0" fillId="0" borderId="1" xfId="0" quotePrefix="1" applyBorder="1" applyAlignment="1">
      <alignment wrapText="1"/>
    </xf>
    <xf numFmtId="0" fontId="0" fillId="2" borderId="2" xfId="0" applyFill="1" applyBorder="1"/>
    <xf numFmtId="164" fontId="0" fillId="0" borderId="4" xfId="0" applyNumberFormat="1" applyBorder="1"/>
    <xf numFmtId="0" fontId="1" fillId="3" borderId="1" xfId="0" applyFont="1" applyFill="1" applyBorder="1"/>
    <xf numFmtId="164" fontId="0" fillId="0" borderId="7" xfId="0" applyNumberFormat="1" applyBorder="1"/>
    <xf numFmtId="164" fontId="0" fillId="0" borderId="12" xfId="0" applyNumberFormat="1" applyBorder="1"/>
    <xf numFmtId="0" fontId="0" fillId="0" borderId="0" xfId="0" applyAlignment="1">
      <alignment wrapText="1"/>
    </xf>
    <xf numFmtId="0" fontId="1" fillId="0" borderId="0" xfId="0" applyFont="1"/>
    <xf numFmtId="0" fontId="0" fillId="0" borderId="0" xfId="0" quotePrefix="1" applyAlignment="1">
      <alignment wrapText="1"/>
    </xf>
    <xf numFmtId="0" fontId="3" fillId="0" borderId="0" xfId="0" quotePrefix="1" applyFont="1" applyAlignment="1">
      <alignment wrapText="1"/>
    </xf>
    <xf numFmtId="0" fontId="0" fillId="0" borderId="0" xfId="0" quotePrefix="1"/>
    <xf numFmtId="1" fontId="1" fillId="4" borderId="1" xfId="0" applyNumberFormat="1" applyFont="1" applyFill="1" applyBorder="1"/>
    <xf numFmtId="164" fontId="1" fillId="4" borderId="1" xfId="0" applyNumberFormat="1" applyFont="1" applyFill="1" applyBorder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0380A0-14BD-284E-9446-B2FDB64C3464}">
  <sheetPr>
    <pageSetUpPr fitToPage="1"/>
  </sheetPr>
  <dimension ref="B2:P28"/>
  <sheetViews>
    <sheetView tabSelected="1" workbookViewId="0">
      <selection activeCell="E7" sqref="E7"/>
    </sheetView>
  </sheetViews>
  <sheetFormatPr baseColWidth="10" defaultRowHeight="15" x14ac:dyDescent="0.2"/>
  <cols>
    <col min="3" max="3" width="16.5" customWidth="1"/>
    <col min="9" max="9" width="20.33203125" customWidth="1"/>
    <col min="16" max="16" width="5.1640625" bestFit="1" customWidth="1"/>
  </cols>
  <sheetData>
    <row r="2" spans="2:16" ht="49" thickBot="1" x14ac:dyDescent="0.25">
      <c r="B2" s="1"/>
      <c r="C2" s="1"/>
      <c r="D2" s="2" t="s">
        <v>0</v>
      </c>
      <c r="E2" s="3" t="s">
        <v>1</v>
      </c>
      <c r="F2" s="2" t="s">
        <v>2</v>
      </c>
      <c r="H2" s="4" t="s">
        <v>3</v>
      </c>
    </row>
    <row r="3" spans="2:16" x14ac:dyDescent="0.2">
      <c r="B3" s="1" t="s">
        <v>4</v>
      </c>
      <c r="C3" s="5" t="s">
        <v>5</v>
      </c>
      <c r="D3" s="6">
        <v>4.53</v>
      </c>
      <c r="E3" s="7">
        <v>19</v>
      </c>
      <c r="F3" s="8">
        <f>D3+E3</f>
        <v>23.53</v>
      </c>
      <c r="H3">
        <v>35</v>
      </c>
      <c r="I3" t="s">
        <v>6</v>
      </c>
      <c r="O3">
        <v>25</v>
      </c>
      <c r="P3">
        <v>12.1</v>
      </c>
    </row>
    <row r="4" spans="2:16" x14ac:dyDescent="0.2">
      <c r="B4" s="1" t="s">
        <v>7</v>
      </c>
      <c r="C4" s="5" t="s">
        <v>8</v>
      </c>
      <c r="D4" s="9"/>
      <c r="E4" s="10">
        <f>E3</f>
        <v>19</v>
      </c>
      <c r="F4" s="11">
        <f>E4+0.75*D3</f>
        <v>22.397500000000001</v>
      </c>
      <c r="H4" s="12">
        <f>E3+E11</f>
        <v>30.75</v>
      </c>
      <c r="I4" t="s">
        <v>9</v>
      </c>
      <c r="O4">
        <v>20</v>
      </c>
      <c r="P4" s="12">
        <f>O3*P3/O4</f>
        <v>15.125</v>
      </c>
    </row>
    <row r="5" spans="2:16" x14ac:dyDescent="0.2">
      <c r="B5" s="1" t="s">
        <v>10</v>
      </c>
      <c r="C5" s="5" t="s">
        <v>11</v>
      </c>
      <c r="D5" s="13">
        <v>1.7</v>
      </c>
      <c r="E5" s="14">
        <v>4.2</v>
      </c>
      <c r="F5" s="15">
        <f>(D3*D5+E3*E5)/F3</f>
        <v>3.7186995325116872</v>
      </c>
      <c r="H5" s="12">
        <f>H3-H4</f>
        <v>4.25</v>
      </c>
      <c r="I5" t="s">
        <v>12</v>
      </c>
    </row>
    <row r="6" spans="2:16" ht="16" thickBot="1" x14ac:dyDescent="0.25">
      <c r="B6" s="1" t="s">
        <v>13</v>
      </c>
      <c r="C6" s="5" t="s">
        <v>14</v>
      </c>
      <c r="D6" s="16">
        <v>22</v>
      </c>
      <c r="E6" s="17">
        <v>35</v>
      </c>
      <c r="F6" s="18">
        <f>(D3*D5*D6+E3*E5*E6)/(F3*F5)</f>
        <v>33.855864504405659</v>
      </c>
      <c r="G6" t="s">
        <v>15</v>
      </c>
    </row>
    <row r="7" spans="2:16" ht="32" x14ac:dyDescent="0.2">
      <c r="B7" s="19" t="s">
        <v>16</v>
      </c>
      <c r="C7" s="1" t="s">
        <v>17</v>
      </c>
      <c r="D7" s="10"/>
      <c r="E7" s="10"/>
      <c r="F7" s="20">
        <v>1</v>
      </c>
      <c r="I7" s="21" t="s">
        <v>18</v>
      </c>
    </row>
    <row r="8" spans="2:16" x14ac:dyDescent="0.2">
      <c r="I8" s="21"/>
    </row>
    <row r="9" spans="2:16" ht="32" x14ac:dyDescent="0.2">
      <c r="B9" s="1"/>
      <c r="C9" s="1"/>
      <c r="D9" s="19" t="s">
        <v>19</v>
      </c>
      <c r="E9" s="22" t="s">
        <v>20</v>
      </c>
      <c r="F9" s="1" t="s">
        <v>2</v>
      </c>
      <c r="I9" s="23" t="s">
        <v>21</v>
      </c>
    </row>
    <row r="10" spans="2:16" ht="33" thickBot="1" x14ac:dyDescent="0.25">
      <c r="B10" s="1" t="s">
        <v>22</v>
      </c>
      <c r="C10" s="24" t="s">
        <v>23</v>
      </c>
      <c r="D10" s="2"/>
      <c r="E10" s="25">
        <v>1</v>
      </c>
      <c r="F10" s="2"/>
      <c r="I10" t="s">
        <v>24</v>
      </c>
      <c r="J10" s="12"/>
      <c r="K10" s="12"/>
      <c r="L10" s="12"/>
    </row>
    <row r="11" spans="2:16" x14ac:dyDescent="0.2">
      <c r="B11" s="1" t="s">
        <v>4</v>
      </c>
      <c r="C11" s="5" t="s">
        <v>5</v>
      </c>
      <c r="D11" s="26">
        <f>IF(E10=1,F3-E11,IF(E10=0,F3,0))</f>
        <v>11.780000000000001</v>
      </c>
      <c r="E11" s="7">
        <v>11.75</v>
      </c>
      <c r="F11" s="8">
        <f>D11+E11</f>
        <v>23.53</v>
      </c>
      <c r="I11" t="s">
        <v>25</v>
      </c>
      <c r="J11" s="27">
        <v>62</v>
      </c>
      <c r="K11" s="12" t="s">
        <v>14</v>
      </c>
    </row>
    <row r="12" spans="2:16" x14ac:dyDescent="0.2">
      <c r="B12" s="1" t="s">
        <v>7</v>
      </c>
      <c r="C12" s="5" t="s">
        <v>8</v>
      </c>
      <c r="D12" s="28">
        <f>IF(E10=1,F4-E12,IF(E10=0,F4,0))</f>
        <v>11.213028049298767</v>
      </c>
      <c r="E12" s="10">
        <f>IF(E10=1,E11*F4/F3,IF(E10=0,E11,0))</f>
        <v>11.184471950701234</v>
      </c>
      <c r="F12" s="11">
        <f>D12+E12</f>
        <v>22.397500000000001</v>
      </c>
      <c r="I12" t="s">
        <v>26</v>
      </c>
      <c r="J12" s="12"/>
      <c r="K12" s="12"/>
    </row>
    <row r="13" spans="2:16" x14ac:dyDescent="0.2">
      <c r="B13" s="1" t="s">
        <v>10</v>
      </c>
      <c r="C13" s="5" t="s">
        <v>11</v>
      </c>
      <c r="D13" s="13">
        <f>F5</f>
        <v>3.7186995325116872</v>
      </c>
      <c r="E13" s="14">
        <f>IF(E10=1,F5,IF(E10=0,E5,0))</f>
        <v>3.7186995325116872</v>
      </c>
      <c r="F13" s="15">
        <f>(D11*D13+E11*E13)/F11</f>
        <v>3.7186995325116872</v>
      </c>
      <c r="I13" t="s">
        <v>27</v>
      </c>
    </row>
    <row r="14" spans="2:16" ht="16" thickBot="1" x14ac:dyDescent="0.25">
      <c r="B14" s="1" t="s">
        <v>13</v>
      </c>
      <c r="C14" s="5" t="s">
        <v>14</v>
      </c>
      <c r="D14" s="29">
        <f>F6+F7</f>
        <v>34.855864504405659</v>
      </c>
      <c r="E14" s="17">
        <v>97</v>
      </c>
      <c r="F14" s="18">
        <f>(D11*D13*D14+E11*E13*E14)/(F11*F13)</f>
        <v>65.888316356221779</v>
      </c>
      <c r="G14" t="s">
        <v>28</v>
      </c>
      <c r="I14" t="s">
        <v>29</v>
      </c>
      <c r="J14" s="27">
        <v>72</v>
      </c>
      <c r="K14" t="s">
        <v>14</v>
      </c>
    </row>
    <row r="15" spans="2:16" x14ac:dyDescent="0.2">
      <c r="I15" t="s">
        <v>30</v>
      </c>
      <c r="J15" s="30"/>
      <c r="K15" s="31"/>
    </row>
    <row r="16" spans="2:16" ht="32" x14ac:dyDescent="0.2">
      <c r="B16" s="1"/>
      <c r="C16" s="1"/>
      <c r="D16" s="19" t="s">
        <v>19</v>
      </c>
      <c r="E16" s="22" t="s">
        <v>31</v>
      </c>
      <c r="F16" s="1" t="s">
        <v>2</v>
      </c>
      <c r="I16" s="32" t="s">
        <v>32</v>
      </c>
      <c r="J16" s="27">
        <v>3.9</v>
      </c>
      <c r="K16" t="s">
        <v>33</v>
      </c>
      <c r="L16" s="12"/>
    </row>
    <row r="17" spans="2:12" ht="33" thickBot="1" x14ac:dyDescent="0.25">
      <c r="B17" s="1" t="s">
        <v>22</v>
      </c>
      <c r="C17" s="24" t="s">
        <v>23</v>
      </c>
      <c r="D17" s="2"/>
      <c r="E17" s="25">
        <v>1</v>
      </c>
      <c r="F17" s="2"/>
      <c r="I17" s="32"/>
      <c r="L17" s="12"/>
    </row>
    <row r="18" spans="2:12" ht="16" x14ac:dyDescent="0.2">
      <c r="B18" s="1" t="s">
        <v>4</v>
      </c>
      <c r="C18" s="5" t="s">
        <v>5</v>
      </c>
      <c r="D18" s="26">
        <f>IF(E17=1,F11-E18,IF(E17=0,F11,0))</f>
        <v>15.700000000000001</v>
      </c>
      <c r="E18" s="7">
        <v>7.83</v>
      </c>
      <c r="F18" s="8">
        <f>D18+E18</f>
        <v>23.53</v>
      </c>
      <c r="G18" t="s">
        <v>34</v>
      </c>
      <c r="I18" s="33" t="s">
        <v>35</v>
      </c>
      <c r="L18" s="12"/>
    </row>
    <row r="19" spans="2:12" x14ac:dyDescent="0.2">
      <c r="B19" s="1" t="s">
        <v>7</v>
      </c>
      <c r="C19" s="5" t="s">
        <v>8</v>
      </c>
      <c r="D19" s="28">
        <f>IF(E17=1,F12-E19,IF(E17=0,F12,0))</f>
        <v>14.944358266043348</v>
      </c>
      <c r="E19" s="10">
        <f>IF(E17=1,E18*F12/F11,IF(E17=0,E18,0))</f>
        <v>7.4531417339566515</v>
      </c>
      <c r="F19" s="11">
        <f>D19+E19</f>
        <v>22.397500000000001</v>
      </c>
      <c r="I19" s="34" t="s">
        <v>36</v>
      </c>
      <c r="L19" s="12"/>
    </row>
    <row r="20" spans="2:12" x14ac:dyDescent="0.2">
      <c r="B20" s="1" t="s">
        <v>10</v>
      </c>
      <c r="C20" s="5" t="s">
        <v>11</v>
      </c>
      <c r="D20" s="13">
        <f>F13</f>
        <v>3.7186995325116872</v>
      </c>
      <c r="E20" s="14">
        <f>IF(E17=1,F13,IF(E17=0,E5,0))</f>
        <v>3.7186995325116872</v>
      </c>
      <c r="F20" s="15">
        <f>(D18*D20+E18*E20)/F18</f>
        <v>3.7186995325116872</v>
      </c>
      <c r="I20" t="s">
        <v>37</v>
      </c>
      <c r="J20" s="35">
        <f>(0.4*J11+J11*J22-8)/J22</f>
        <v>68.449455505444945</v>
      </c>
      <c r="K20" s="12" t="s">
        <v>14</v>
      </c>
      <c r="L20" s="12"/>
    </row>
    <row r="21" spans="2:12" ht="16" thickBot="1" x14ac:dyDescent="0.25">
      <c r="B21" s="1" t="s">
        <v>13</v>
      </c>
      <c r="C21" s="5" t="s">
        <v>14</v>
      </c>
      <c r="D21" s="29">
        <f>F7+F14</f>
        <v>66.888316356221779</v>
      </c>
      <c r="E21" s="17">
        <v>97</v>
      </c>
      <c r="F21" s="18">
        <f>(D18*D20*D21+E18*E20*E21)/(F18*F20)</f>
        <v>76.908481376654564</v>
      </c>
      <c r="I21" t="s">
        <v>38</v>
      </c>
      <c r="J21" s="12"/>
      <c r="K21" s="12"/>
      <c r="L21" s="12"/>
    </row>
    <row r="22" spans="2:12" x14ac:dyDescent="0.2">
      <c r="I22" t="s">
        <v>39</v>
      </c>
      <c r="J22" s="36">
        <f>((1.7+4.2*J16)*J14-400*J16-1.7*J11)/(4.2*J11-400)</f>
        <v>2.6048710601719218</v>
      </c>
      <c r="K22" t="s">
        <v>33</v>
      </c>
      <c r="L22" s="12">
        <f>D3*J22</f>
        <v>11.800065902578806</v>
      </c>
    </row>
    <row r="23" spans="2:12" ht="32" x14ac:dyDescent="0.2">
      <c r="B23" s="1"/>
      <c r="C23" s="1"/>
      <c r="D23" s="19" t="s">
        <v>19</v>
      </c>
      <c r="E23" s="22" t="s">
        <v>40</v>
      </c>
      <c r="F23" s="1" t="s">
        <v>2</v>
      </c>
      <c r="I23" t="s">
        <v>41</v>
      </c>
    </row>
    <row r="24" spans="2:12" ht="33" thickBot="1" x14ac:dyDescent="0.25">
      <c r="B24" s="1" t="s">
        <v>22</v>
      </c>
      <c r="C24" s="24" t="s">
        <v>23</v>
      </c>
      <c r="D24" s="2"/>
      <c r="E24" s="25">
        <v>1</v>
      </c>
      <c r="F24" s="2"/>
      <c r="I24" t="s">
        <v>42</v>
      </c>
      <c r="J24" s="36">
        <f>J16-J22</f>
        <v>1.2951289398280781</v>
      </c>
      <c r="K24" t="s">
        <v>33</v>
      </c>
      <c r="L24" s="12">
        <f>D3*J24</f>
        <v>5.8669340974211943</v>
      </c>
    </row>
    <row r="25" spans="2:12" x14ac:dyDescent="0.2">
      <c r="B25" s="1" t="s">
        <v>4</v>
      </c>
      <c r="C25" s="5" t="s">
        <v>5</v>
      </c>
      <c r="D25" s="26">
        <f>IF(E24=1,F18-E25,IF(E24=0,F18,0))</f>
        <v>18.03</v>
      </c>
      <c r="E25" s="7">
        <v>5.5</v>
      </c>
      <c r="F25" s="8">
        <f>D25+E25</f>
        <v>23.53</v>
      </c>
    </row>
    <row r="26" spans="2:12" x14ac:dyDescent="0.2">
      <c r="B26" s="1" t="s">
        <v>7</v>
      </c>
      <c r="C26" s="5" t="s">
        <v>8</v>
      </c>
      <c r="D26" s="28">
        <f>IF(E24=1,F19-E26,IF(E24=0,F19,0))</f>
        <v>17.162215257118575</v>
      </c>
      <c r="E26" s="10">
        <f>IF(E24=1,E25*F19/F18,IF(E24=0,E25,0))</f>
        <v>5.2352847428814275</v>
      </c>
      <c r="F26" s="11">
        <f>D26+E26</f>
        <v>22.397500000000001</v>
      </c>
    </row>
    <row r="27" spans="2:12" x14ac:dyDescent="0.2">
      <c r="B27" s="1" t="s">
        <v>10</v>
      </c>
      <c r="C27" s="5" t="s">
        <v>11</v>
      </c>
      <c r="D27" s="13">
        <f>F20</f>
        <v>3.7186995325116872</v>
      </c>
      <c r="E27" s="14">
        <f>IF(E24=1,F20,IF(E24=0,E5,0))</f>
        <v>3.7186995325116872</v>
      </c>
      <c r="F27" s="15">
        <f>(D25*D27+E25*E27)/F25</f>
        <v>3.7186995325116872</v>
      </c>
    </row>
    <row r="28" spans="2:12" ht="16" thickBot="1" x14ac:dyDescent="0.25">
      <c r="B28" s="1" t="s">
        <v>13</v>
      </c>
      <c r="C28" s="5" t="s">
        <v>14</v>
      </c>
      <c r="D28" s="29">
        <f>F7+F21</f>
        <v>77.908481376654564</v>
      </c>
      <c r="E28" s="17">
        <v>97</v>
      </c>
      <c r="F28" s="18">
        <f>(D25*D27*D28+E25*E27*E28)/(F25*F27)</f>
        <v>82.371012291588684</v>
      </c>
    </row>
  </sheetData>
  <pageMargins left="0.70866141732283472" right="0.70866141732283472" top="0.78740157480314965" bottom="0.78740157480314965" header="0.31496062992125984" footer="0.31496062992125984"/>
  <pageSetup paperSize="9" scale="46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MünchnerDunkel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2020-05-04T12:39:34Z</dcterms:created>
  <dcterms:modified xsi:type="dcterms:W3CDTF">2020-05-04T12:40:57Z</dcterms:modified>
</cp:coreProperties>
</file>