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9e008bbd4ffd9bc/Dokumente/Privat/Brauen/Protokolle/"/>
    </mc:Choice>
  </mc:AlternateContent>
  <xr:revisionPtr revIDLastSave="185" documentId="8_{F7978E2E-E04B-48BD-821E-118A3CC8C8C3}" xr6:coauthVersionLast="47" xr6:coauthVersionMax="47" xr10:uidLastSave="{4589A37F-E9C0-4272-99E8-403781496588}"/>
  <bookViews>
    <workbookView xWindow="-108" yWindow="-108" windowWidth="23256" windowHeight="12456" xr2:uid="{743307CA-55A0-41A1-9F2B-DE48569E6BC9}"/>
  </bookViews>
  <sheets>
    <sheet name="Protokoll" sheetId="1" r:id="rId1"/>
    <sheet name="Plato-Tabelle" sheetId="2" r:id="rId2"/>
    <sheet name="Tinseth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1" l="1"/>
  <c r="F20" i="1"/>
  <c r="E68" i="1"/>
  <c r="E66" i="1"/>
  <c r="I66" i="1"/>
  <c r="J66" i="1" s="1"/>
  <c r="K66" i="1" s="1"/>
  <c r="F15" i="1"/>
  <c r="F16" i="1"/>
  <c r="F17" i="1"/>
  <c r="F18" i="1"/>
  <c r="F19" i="1"/>
  <c r="F22" i="1"/>
  <c r="F14" i="1"/>
  <c r="J62" i="1"/>
  <c r="J63" i="1"/>
  <c r="K62" i="1"/>
  <c r="K63" i="1"/>
  <c r="I62" i="1"/>
  <c r="I63" i="1"/>
  <c r="I64" i="1"/>
  <c r="I61" i="1"/>
  <c r="D107" i="1"/>
  <c r="G43" i="1" l="1" a="1"/>
  <c r="G43" i="1" s="1"/>
  <c r="F43" i="1" s="1"/>
  <c r="G44" i="1" a="1"/>
  <c r="G44" i="1" s="1"/>
  <c r="F44" i="1" s="1"/>
  <c r="G45" i="1" a="1"/>
  <c r="G45" i="1" s="1"/>
  <c r="E45" i="1" s="1"/>
  <c r="E62" i="1"/>
  <c r="E63" i="1"/>
  <c r="E64" i="1"/>
  <c r="E61" i="1"/>
  <c r="H78" i="1"/>
  <c r="E69" i="1"/>
  <c r="E60" i="1"/>
  <c r="E59" i="1"/>
  <c r="F101" i="1"/>
  <c r="D104" i="1" s="1"/>
  <c r="G88" i="1"/>
  <c r="I88" i="1" s="1"/>
  <c r="G89" i="1"/>
  <c r="H89" i="1"/>
  <c r="I89" i="1"/>
  <c r="J89" i="1"/>
  <c r="K89" i="1"/>
  <c r="G90" i="1"/>
  <c r="H90" i="1"/>
  <c r="I90" i="1"/>
  <c r="J90" i="1"/>
  <c r="K90" i="1"/>
  <c r="G91" i="1"/>
  <c r="H91" i="1"/>
  <c r="I91" i="1"/>
  <c r="J91" i="1"/>
  <c r="K91" i="1"/>
  <c r="G92" i="1"/>
  <c r="H92" i="1"/>
  <c r="I92" i="1"/>
  <c r="J92" i="1"/>
  <c r="K92" i="1"/>
  <c r="G93" i="1"/>
  <c r="H93" i="1"/>
  <c r="I93" i="1"/>
  <c r="J93" i="1"/>
  <c r="K93" i="1"/>
  <c r="G94" i="1"/>
  <c r="H94" i="1"/>
  <c r="I94" i="1"/>
  <c r="J94" i="1"/>
  <c r="K94" i="1"/>
  <c r="F72" i="1"/>
  <c r="F55" i="1"/>
  <c r="G55" i="1" s="1"/>
  <c r="F49" i="1"/>
  <c r="F32" i="1"/>
  <c r="F37" i="1"/>
  <c r="F39" i="1"/>
  <c r="F40" i="1"/>
  <c r="G30" i="1" a="1"/>
  <c r="G30" i="1" s="1"/>
  <c r="F30" i="1" s="1"/>
  <c r="G32" i="1" a="1"/>
  <c r="G32" i="1" s="1"/>
  <c r="G33" i="1" a="1"/>
  <c r="G33" i="1" s="1"/>
  <c r="F33" i="1" s="1"/>
  <c r="G34" i="1" a="1"/>
  <c r="G34" i="1" s="1"/>
  <c r="F34" i="1" s="1"/>
  <c r="G35" i="1" a="1"/>
  <c r="G35" i="1" s="1"/>
  <c r="F35" i="1" s="1"/>
  <c r="G36" i="1" a="1"/>
  <c r="G36" i="1" s="1"/>
  <c r="F36" i="1" s="1"/>
  <c r="G37" i="1" a="1"/>
  <c r="G37" i="1" s="1"/>
  <c r="G38" i="1" a="1"/>
  <c r="G38" i="1" s="1"/>
  <c r="F38" i="1" s="1"/>
  <c r="G39" i="1" a="1"/>
  <c r="G39" i="1" s="1"/>
  <c r="G40" i="1" a="1"/>
  <c r="G40" i="1" s="1"/>
  <c r="G41" i="1" a="1"/>
  <c r="G41" i="1" s="1"/>
  <c r="F41" i="1" s="1"/>
  <c r="G42" i="1" a="1"/>
  <c r="G42" i="1" s="1"/>
  <c r="G31" i="1" a="1"/>
  <c r="G31" i="1" s="1"/>
  <c r="F31" i="1" s="1"/>
  <c r="J64" i="1" l="1"/>
  <c r="J61" i="1"/>
  <c r="K61" i="1" s="1"/>
  <c r="D105" i="1"/>
  <c r="H55" i="1"/>
  <c r="K64" i="1"/>
  <c r="G87" i="1"/>
  <c r="H87" i="1" s="1"/>
  <c r="J87" i="1" s="1"/>
  <c r="G86" i="1"/>
  <c r="H86" i="1" s="1"/>
  <c r="J86" i="1" s="1"/>
  <c r="H88" i="1"/>
  <c r="F23" i="1"/>
  <c r="D23" i="1"/>
  <c r="C74" i="1" s="1"/>
  <c r="G74" i="1" l="1"/>
  <c r="D109" i="1"/>
  <c r="E23" i="1" a="1"/>
  <c r="E23" i="1" s="1"/>
  <c r="D108" i="1" s="1"/>
  <c r="I87" i="1"/>
  <c r="K87" i="1"/>
  <c r="K86" i="1"/>
  <c r="I86" i="1"/>
  <c r="J88" i="1"/>
  <c r="K88" i="1"/>
  <c r="D106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<sst xmlns="http://schemas.openxmlformats.org/spreadsheetml/2006/main" count="130" uniqueCount="92">
  <si>
    <t>Pilsener Malz</t>
  </si>
  <si>
    <t>Wiener Malz</t>
  </si>
  <si>
    <t>Münchner Malz</t>
  </si>
  <si>
    <t>Karamellmalz</t>
  </si>
  <si>
    <t>Sonstiges</t>
  </si>
  <si>
    <t>Summe</t>
  </si>
  <si>
    <t>Maischen</t>
  </si>
  <si>
    <t>Temperatur</t>
  </si>
  <si>
    <t>Uhrzeit</t>
  </si>
  <si>
    <t>Gummirast</t>
  </si>
  <si>
    <t>Röstmalz</t>
  </si>
  <si>
    <t>Hauptguss</t>
  </si>
  <si>
    <t>Liter</t>
  </si>
  <si>
    <t>Aufheizen</t>
  </si>
  <si>
    <t>Dauer (Min.)</t>
  </si>
  <si>
    <t>Weizenrast I</t>
  </si>
  <si>
    <t>Weizenrast II</t>
  </si>
  <si>
    <t>Eiweißrast</t>
  </si>
  <si>
    <t>Maltoserast</t>
  </si>
  <si>
    <t>Verzuckerung</t>
  </si>
  <si>
    <t>i</t>
  </si>
  <si>
    <t>Abmaischen</t>
  </si>
  <si>
    <t>Einmaischen</t>
  </si>
  <si>
    <t>Vorderwürze</t>
  </si>
  <si>
    <t>BRIX</t>
  </si>
  <si>
    <t>Nachguss</t>
  </si>
  <si>
    <t>Pfanne voll</t>
  </si>
  <si>
    <t>Kochen</t>
  </si>
  <si>
    <t>Hopfen</t>
  </si>
  <si>
    <t>Menge</t>
  </si>
  <si>
    <t>Bitterhopfen II</t>
  </si>
  <si>
    <t>Bitterhopfen I</t>
  </si>
  <si>
    <t>Aromahopfen I</t>
  </si>
  <si>
    <t>Aromahopfen II</t>
  </si>
  <si>
    <t>Kühlung aus</t>
  </si>
  <si>
    <t>Brautag</t>
  </si>
  <si>
    <t>Brauer</t>
  </si>
  <si>
    <t>Bierstil</t>
  </si>
  <si>
    <t>Hefe</t>
  </si>
  <si>
    <t>Geplante Menge</t>
  </si>
  <si>
    <t>Heißwürze</t>
  </si>
  <si>
    <t>SG</t>
  </si>
  <si>
    <r>
      <t>%</t>
    </r>
    <r>
      <rPr>
        <b/>
        <vertAlign val="subscript"/>
        <sz val="8.8000000000000007"/>
        <color rgb="FF000000"/>
        <rFont val="Arial"/>
        <family val="2"/>
      </rPr>
      <t>gew</t>
    </r>
  </si>
  <si>
    <r>
      <t>%</t>
    </r>
    <r>
      <rPr>
        <b/>
        <vertAlign val="subscript"/>
        <sz val="8.8000000000000007"/>
        <color rgb="FF000000"/>
        <rFont val="Arial"/>
        <family val="2"/>
      </rPr>
      <t>vol</t>
    </r>
  </si>
  <si>
    <t>AF</t>
  </si>
  <si>
    <t>kg</t>
  </si>
  <si>
    <t>Datum</t>
  </si>
  <si>
    <t>scheinb. EVG</t>
  </si>
  <si>
    <t>Schüttung</t>
  </si>
  <si>
    <t>Läutern</t>
  </si>
  <si>
    <t>Gärung</t>
  </si>
  <si>
    <t>Form</t>
  </si>
  <si>
    <t>Anteil</t>
  </si>
  <si>
    <t>Karbonisierung</t>
  </si>
  <si>
    <t>Abfüllen</t>
  </si>
  <si>
    <t>Abfüllung</t>
  </si>
  <si>
    <t>Anzahl Flaschen</t>
  </si>
  <si>
    <t>Liter gesamt</t>
  </si>
  <si>
    <t>Jodnormal</t>
  </si>
  <si>
    <t>Ausschlagwürze (Stammwürze)</t>
  </si>
  <si>
    <t>EBC</t>
  </si>
  <si>
    <t>IBU</t>
  </si>
  <si>
    <t>Verkostung</t>
  </si>
  <si>
    <t>Rehydrierung</t>
  </si>
  <si>
    <t>Gesamtmenge (l)</t>
  </si>
  <si>
    <t>Zucker (g)</t>
  </si>
  <si>
    <t>Lösung (ml)</t>
  </si>
  <si>
    <t>°P</t>
  </si>
  <si>
    <t>Sud Nr.</t>
  </si>
  <si>
    <t>tatsächl. EVG</t>
  </si>
  <si>
    <t>Flasche (ml)</t>
  </si>
  <si>
    <t>Lösung/ Flasche (ml)</t>
  </si>
  <si>
    <r>
      <t>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(g/l)</t>
    </r>
  </si>
  <si>
    <t>Stammwürze (°P)</t>
  </si>
  <si>
    <t>Alc. (Vol.-%)</t>
  </si>
  <si>
    <t>Ergebnis</t>
  </si>
  <si>
    <t>Erhöhung Alc.    (Vol.-%)</t>
  </si>
  <si>
    <t>Dauer</t>
  </si>
  <si>
    <t>Bezeichnung</t>
  </si>
  <si>
    <t>Sauermalz</t>
  </si>
  <si>
    <t>scheinb. RE (°P)</t>
  </si>
  <si>
    <t>tatsächl. RE (°P)</t>
  </si>
  <si>
    <t>Brauprotokoll</t>
  </si>
  <si>
    <t>(min)</t>
  </si>
  <si>
    <t>Tinseth</t>
  </si>
  <si>
    <t>Alphasäure (%)</t>
  </si>
  <si>
    <t>Temperatur (°C)</t>
  </si>
  <si>
    <t>Heißer Whirlpool</t>
  </si>
  <si>
    <t>Kalter Whirlpool</t>
  </si>
  <si>
    <t>Hitze aus</t>
  </si>
  <si>
    <t>Ende Nachisomerisierung</t>
  </si>
  <si>
    <t>Menge (g)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</si>
</sst>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400]h:mm:ss\ AM/PM"/>
    <numFmt numFmtId="165" formatCode="h:mm;@"/>
    <numFmt numFmtId="166" formatCode="#,##0.000"/>
    <numFmt numFmtId="167" formatCode="0.000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vertAlign val="subscript"/>
      <sz val="8.8000000000000007"/>
      <color rgb="FF000000"/>
      <name val="Arial"/>
      <family val="2"/>
    </font>
    <font>
      <b/>
      <sz val="11"/>
      <color theme="0" tint="-4.9989318521683403E-2"/>
      <name val="Calibri"/>
      <family val="2"/>
      <scheme val="minor"/>
    </font>
    <font>
      <b/>
      <sz val="11"/>
      <color rgb="FFFFFFC5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11"/>
      <color theme="1"/>
      <name val="Webdings"/>
      <family val="1"/>
      <charset val="2"/>
    </font>
    <font>
      <b/>
      <sz val="11"/>
      <color rgb="FFFFFFC5"/>
      <name val="Webdings"/>
      <family val="1"/>
      <charset val="2"/>
    </font>
    <font>
      <b/>
      <sz val="24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rgb="FF000000"/>
      <name val="Arial Unicode MS"/>
    </font>
    <font>
      <b/>
      <sz val="11"/>
      <color rgb="FFFFFFD5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FFD9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C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EE7EC"/>
        <bgColor indexed="64"/>
      </patternFill>
    </fill>
    <fill>
      <patternFill patternType="solid">
        <fgColor rgb="FF93C9F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EEFFE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EBE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8CACBB"/>
      </left>
      <right style="medium">
        <color rgb="FF8CACBB"/>
      </right>
      <top style="medium">
        <color rgb="FF8CACBB"/>
      </top>
      <bottom style="medium">
        <color rgb="FF8CACBB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174">
    <xf numFmtId="0" fontId="0" fillId="0" borderId="0" xfId="0"/>
    <xf numFmtId="0" fontId="5" fillId="5" borderId="24" xfId="0" applyFont="1" applyFill="1" applyBorder="1" applyAlignment="1">
      <alignment horizontal="left" vertical="top" wrapText="1"/>
    </xf>
    <xf numFmtId="0" fontId="4" fillId="4" borderId="24" xfId="0" applyFont="1" applyFill="1" applyBorder="1" applyAlignment="1">
      <alignment horizontal="left" vertical="top" wrapText="1"/>
    </xf>
    <xf numFmtId="0" fontId="1" fillId="2" borderId="0" xfId="0" applyFont="1" applyFill="1"/>
    <xf numFmtId="0" fontId="1" fillId="3" borderId="10" xfId="0" applyFont="1" applyFill="1" applyBorder="1"/>
    <xf numFmtId="0" fontId="1" fillId="3" borderId="17" xfId="0" applyFont="1" applyFill="1" applyBorder="1"/>
    <xf numFmtId="0" fontId="1" fillId="3" borderId="13" xfId="0" applyFont="1" applyFill="1" applyBorder="1"/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1" fillId="3" borderId="11" xfId="0" applyFont="1" applyFill="1" applyBorder="1"/>
    <xf numFmtId="0" fontId="1" fillId="7" borderId="12" xfId="0" applyFont="1" applyFill="1" applyBorder="1" applyAlignment="1">
      <alignment horizontal="center"/>
    </xf>
    <xf numFmtId="0" fontId="1" fillId="7" borderId="12" xfId="0" applyFont="1" applyFill="1" applyBorder="1"/>
    <xf numFmtId="0" fontId="8" fillId="2" borderId="0" xfId="0" applyFont="1" applyFill="1"/>
    <xf numFmtId="0" fontId="1" fillId="3" borderId="11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/>
    </xf>
    <xf numFmtId="0" fontId="1" fillId="8" borderId="0" xfId="0" applyFont="1" applyFill="1"/>
    <xf numFmtId="0" fontId="1" fillId="2" borderId="0" xfId="0" applyFont="1" applyFill="1" applyAlignment="1">
      <alignment horizontal="center"/>
    </xf>
    <xf numFmtId="9" fontId="1" fillId="7" borderId="18" xfId="2" applyFont="1" applyFill="1" applyBorder="1" applyAlignment="1">
      <alignment horizontal="center"/>
    </xf>
    <xf numFmtId="0" fontId="7" fillId="8" borderId="0" xfId="0" applyFont="1" applyFill="1"/>
    <xf numFmtId="0" fontId="7" fillId="8" borderId="5" xfId="0" applyFont="1" applyFill="1" applyBorder="1"/>
    <xf numFmtId="0" fontId="1" fillId="8" borderId="4" xfId="0" applyFont="1" applyFill="1" applyBorder="1"/>
    <xf numFmtId="164" fontId="1" fillId="2" borderId="0" xfId="0" applyNumberFormat="1" applyFont="1" applyFill="1"/>
    <xf numFmtId="165" fontId="1" fillId="7" borderId="18" xfId="0" applyNumberFormat="1" applyFont="1" applyFill="1" applyBorder="1"/>
    <xf numFmtId="164" fontId="8" fillId="2" borderId="0" xfId="0" applyNumberFormat="1" applyFont="1" applyFill="1"/>
    <xf numFmtId="0" fontId="10" fillId="2" borderId="0" xfId="1" applyFont="1" applyFill="1" applyBorder="1"/>
    <xf numFmtId="2" fontId="1" fillId="2" borderId="0" xfId="0" applyNumberFormat="1" applyFont="1" applyFill="1" applyAlignment="1">
      <alignment horizontal="center"/>
    </xf>
    <xf numFmtId="2" fontId="1" fillId="2" borderId="0" xfId="0" applyNumberFormat="1" applyFont="1" applyFill="1"/>
    <xf numFmtId="0" fontId="11" fillId="2" borderId="0" xfId="1" applyFont="1" applyFill="1" applyBorder="1"/>
    <xf numFmtId="0" fontId="1" fillId="3" borderId="17" xfId="0" applyFont="1" applyFill="1" applyBorder="1" applyAlignment="1">
      <alignment horizontal="left"/>
    </xf>
    <xf numFmtId="0" fontId="1" fillId="3" borderId="17" xfId="0" applyFont="1" applyFill="1" applyBorder="1" applyAlignment="1">
      <alignment horizontal="left" wrapText="1"/>
    </xf>
    <xf numFmtId="0" fontId="1" fillId="8" borderId="5" xfId="0" applyFont="1" applyFill="1" applyBorder="1"/>
    <xf numFmtId="0" fontId="1" fillId="8" borderId="7" xfId="0" applyFont="1" applyFill="1" applyBorder="1"/>
    <xf numFmtId="0" fontId="1" fillId="8" borderId="8" xfId="0" applyFont="1" applyFill="1" applyBorder="1"/>
    <xf numFmtId="0" fontId="1" fillId="2" borderId="0" xfId="0" applyFont="1" applyFill="1" applyAlignment="1">
      <alignment wrapText="1"/>
    </xf>
    <xf numFmtId="0" fontId="1" fillId="3" borderId="1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9" fontId="1" fillId="7" borderId="35" xfId="2" applyFont="1" applyFill="1" applyBorder="1" applyAlignment="1">
      <alignment horizontal="center"/>
    </xf>
    <xf numFmtId="0" fontId="1" fillId="7" borderId="34" xfId="0" applyFont="1" applyFill="1" applyBorder="1" applyAlignment="1">
      <alignment horizontal="center"/>
    </xf>
    <xf numFmtId="165" fontId="1" fillId="7" borderId="9" xfId="0" applyNumberFormat="1" applyFont="1" applyFill="1" applyBorder="1" applyAlignment="1">
      <alignment horizontal="center" wrapText="1"/>
    </xf>
    <xf numFmtId="0" fontId="1" fillId="7" borderId="33" xfId="0" applyFont="1" applyFill="1" applyBorder="1"/>
    <xf numFmtId="0" fontId="1" fillId="3" borderId="36" xfId="0" applyFont="1" applyFill="1" applyBorder="1" applyAlignment="1">
      <alignment horizontal="center"/>
    </xf>
    <xf numFmtId="0" fontId="1" fillId="7" borderId="36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13" fillId="3" borderId="9" xfId="0" applyFont="1" applyFill="1" applyBorder="1" applyAlignment="1" applyProtection="1">
      <alignment horizontal="center"/>
      <protection locked="0"/>
    </xf>
    <xf numFmtId="0" fontId="13" fillId="3" borderId="32" xfId="0" applyFont="1" applyFill="1" applyBorder="1" applyAlignment="1" applyProtection="1">
      <alignment horizontal="center"/>
      <protection locked="0"/>
    </xf>
    <xf numFmtId="0" fontId="13" fillId="3" borderId="15" xfId="0" applyFont="1" applyFill="1" applyBorder="1" applyAlignment="1" applyProtection="1">
      <alignment horizontal="center"/>
      <protection locked="0"/>
    </xf>
    <xf numFmtId="165" fontId="13" fillId="3" borderId="9" xfId="0" applyNumberFormat="1" applyFont="1" applyFill="1" applyBorder="1" applyProtection="1">
      <protection locked="0"/>
    </xf>
    <xf numFmtId="2" fontId="13" fillId="3" borderId="9" xfId="0" applyNumberFormat="1" applyFont="1" applyFill="1" applyBorder="1" applyProtection="1">
      <protection locked="0"/>
    </xf>
    <xf numFmtId="165" fontId="13" fillId="3" borderId="14" xfId="0" applyNumberFormat="1" applyFont="1" applyFill="1" applyBorder="1" applyProtection="1">
      <protection locked="0"/>
    </xf>
    <xf numFmtId="0" fontId="13" fillId="3" borderId="18" xfId="0" applyFont="1" applyFill="1" applyBorder="1" applyAlignment="1" applyProtection="1">
      <alignment horizontal="center"/>
      <protection locked="0"/>
    </xf>
    <xf numFmtId="0" fontId="13" fillId="3" borderId="13" xfId="0" applyFont="1" applyFill="1" applyBorder="1" applyAlignment="1" applyProtection="1">
      <alignment horizontal="center"/>
      <protection locked="0"/>
    </xf>
    <xf numFmtId="0" fontId="13" fillId="3" borderId="14" xfId="0" applyFont="1" applyFill="1" applyBorder="1" applyAlignment="1" applyProtection="1">
      <alignment horizontal="center"/>
      <protection locked="0"/>
    </xf>
    <xf numFmtId="14" fontId="13" fillId="3" borderId="14" xfId="0" applyNumberFormat="1" applyFont="1" applyFill="1" applyBorder="1" applyAlignment="1" applyProtection="1">
      <alignment horizontal="center"/>
      <protection locked="0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1" fillId="0" borderId="11" xfId="0" applyFont="1" applyBorder="1" applyAlignment="1">
      <alignment horizontal="center"/>
    </xf>
    <xf numFmtId="165" fontId="13" fillId="3" borderId="9" xfId="0" applyNumberFormat="1" applyFont="1" applyFill="1" applyBorder="1" applyAlignment="1" applyProtection="1">
      <alignment horizontal="center"/>
      <protection locked="0"/>
    </xf>
    <xf numFmtId="2" fontId="13" fillId="3" borderId="9" xfId="0" applyNumberFormat="1" applyFont="1" applyFill="1" applyBorder="1" applyAlignment="1" applyProtection="1">
      <alignment horizontal="center" wrapText="1"/>
      <protection locked="0"/>
    </xf>
    <xf numFmtId="165" fontId="1" fillId="7" borderId="9" xfId="0" applyNumberFormat="1" applyFont="1" applyFill="1" applyBorder="1" applyAlignment="1">
      <alignment horizontal="center"/>
    </xf>
    <xf numFmtId="165" fontId="1" fillId="8" borderId="0" xfId="0" applyNumberFormat="1" applyFont="1" applyFill="1" applyAlignment="1">
      <alignment horizontal="center"/>
    </xf>
    <xf numFmtId="0" fontId="15" fillId="2" borderId="0" xfId="0" applyFont="1" applyFill="1"/>
    <xf numFmtId="0" fontId="1" fillId="7" borderId="14" xfId="0" applyFont="1" applyFill="1" applyBorder="1"/>
    <xf numFmtId="0" fontId="1" fillId="7" borderId="15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3" fillId="0" borderId="9" xfId="0" applyFont="1" applyBorder="1" applyAlignment="1" applyProtection="1">
      <alignment horizontal="center"/>
      <protection locked="0"/>
    </xf>
    <xf numFmtId="0" fontId="1" fillId="7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 applyProtection="1">
      <alignment horizontal="center"/>
      <protection locked="0"/>
    </xf>
    <xf numFmtId="0" fontId="1" fillId="0" borderId="11" xfId="0" applyFont="1" applyBorder="1" applyAlignment="1">
      <alignment horizontal="center" vertical="center" wrapText="1"/>
    </xf>
    <xf numFmtId="14" fontId="13" fillId="0" borderId="17" xfId="0" applyNumberFormat="1" applyFont="1" applyBorder="1" applyAlignment="1" applyProtection="1">
      <alignment horizontal="center" vertical="center"/>
      <protection locked="0"/>
    </xf>
    <xf numFmtId="165" fontId="13" fillId="0" borderId="9" xfId="0" applyNumberFormat="1" applyFont="1" applyBorder="1" applyAlignment="1" applyProtection="1">
      <alignment horizontal="center" vertical="center"/>
      <protection locked="0"/>
    </xf>
    <xf numFmtId="164" fontId="13" fillId="0" borderId="9" xfId="0" applyNumberFormat="1" applyFont="1" applyBorder="1" applyAlignment="1" applyProtection="1">
      <alignment horizontal="center" vertical="center"/>
      <protection locked="0"/>
    </xf>
    <xf numFmtId="2" fontId="13" fillId="0" borderId="9" xfId="0" applyNumberFormat="1" applyFont="1" applyBorder="1" applyAlignment="1" applyProtection="1">
      <alignment horizontal="center" vertical="center"/>
      <protection locked="0"/>
    </xf>
    <xf numFmtId="14" fontId="13" fillId="0" borderId="17" xfId="0" applyNumberFormat="1" applyFont="1" applyBorder="1" applyAlignment="1" applyProtection="1">
      <alignment horizontal="center" vertical="center" wrapText="1"/>
      <protection locked="0"/>
    </xf>
    <xf numFmtId="14" fontId="13" fillId="0" borderId="13" xfId="0" applyNumberFormat="1" applyFont="1" applyBorder="1" applyAlignment="1" applyProtection="1">
      <alignment horizontal="center" vertical="center"/>
      <protection locked="0"/>
    </xf>
    <xf numFmtId="165" fontId="13" fillId="0" borderId="14" xfId="0" applyNumberFormat="1" applyFont="1" applyBorder="1" applyAlignment="1" applyProtection="1">
      <alignment horizontal="center" vertical="center"/>
      <protection locked="0"/>
    </xf>
    <xf numFmtId="164" fontId="13" fillId="0" borderId="14" xfId="0" applyNumberFormat="1" applyFont="1" applyBorder="1" applyAlignment="1" applyProtection="1">
      <alignment horizontal="center" vertical="center"/>
      <protection locked="0"/>
    </xf>
    <xf numFmtId="2" fontId="13" fillId="0" borderId="14" xfId="0" applyNumberFormat="1" applyFont="1" applyBorder="1" applyAlignment="1" applyProtection="1">
      <alignment horizontal="center" vertical="center"/>
      <protection locked="0"/>
    </xf>
    <xf numFmtId="0" fontId="1" fillId="7" borderId="10" xfId="0" applyFont="1" applyFill="1" applyBorder="1"/>
    <xf numFmtId="0" fontId="1" fillId="7" borderId="11" xfId="0" applyFont="1" applyFill="1" applyBorder="1" applyAlignment="1">
      <alignment horizontal="center"/>
    </xf>
    <xf numFmtId="0" fontId="1" fillId="7" borderId="17" xfId="0" applyFont="1" applyFill="1" applyBorder="1"/>
    <xf numFmtId="0" fontId="1" fillId="7" borderId="13" xfId="0" applyFont="1" applyFill="1" applyBorder="1"/>
    <xf numFmtId="1" fontId="1" fillId="7" borderId="14" xfId="0" applyNumberFormat="1" applyFont="1" applyFill="1" applyBorder="1" applyAlignment="1">
      <alignment horizontal="center"/>
    </xf>
    <xf numFmtId="2" fontId="1" fillId="7" borderId="11" xfId="0" applyNumberFormat="1" applyFont="1" applyFill="1" applyBorder="1" applyAlignment="1">
      <alignment horizontal="center" vertical="center" wrapText="1"/>
    </xf>
    <xf numFmtId="2" fontId="1" fillId="7" borderId="12" xfId="0" applyNumberFormat="1" applyFont="1" applyFill="1" applyBorder="1" applyAlignment="1">
      <alignment horizontal="center" vertical="center" wrapText="1"/>
    </xf>
    <xf numFmtId="2" fontId="1" fillId="7" borderId="9" xfId="0" applyNumberFormat="1" applyFont="1" applyFill="1" applyBorder="1" applyAlignment="1">
      <alignment horizontal="center" vertical="center"/>
    </xf>
    <xf numFmtId="9" fontId="1" fillId="7" borderId="9" xfId="2" applyFont="1" applyFill="1" applyBorder="1" applyAlignment="1">
      <alignment horizontal="center" vertical="center"/>
    </xf>
    <xf numFmtId="0" fontId="1" fillId="7" borderId="18" xfId="2" applyNumberFormat="1" applyFont="1" applyFill="1" applyBorder="1" applyAlignment="1">
      <alignment horizontal="center" vertical="center"/>
    </xf>
    <xf numFmtId="2" fontId="1" fillId="7" borderId="14" xfId="0" applyNumberFormat="1" applyFont="1" applyFill="1" applyBorder="1" applyAlignment="1">
      <alignment horizontal="center" vertical="center"/>
    </xf>
    <xf numFmtId="9" fontId="1" fillId="7" borderId="14" xfId="2" applyFont="1" applyFill="1" applyBorder="1" applyAlignment="1">
      <alignment horizontal="center" vertical="center"/>
    </xf>
    <xf numFmtId="0" fontId="1" fillId="7" borderId="15" xfId="2" applyNumberFormat="1" applyFont="1" applyFill="1" applyBorder="1" applyAlignment="1">
      <alignment horizontal="center" vertical="center"/>
    </xf>
    <xf numFmtId="2" fontId="1" fillId="7" borderId="15" xfId="0" applyNumberFormat="1" applyFont="1" applyFill="1" applyBorder="1" applyAlignment="1">
      <alignment horizontal="center"/>
    </xf>
    <xf numFmtId="1" fontId="13" fillId="3" borderId="9" xfId="0" applyNumberFormat="1" applyFont="1" applyFill="1" applyBorder="1" applyAlignment="1" applyProtection="1">
      <alignment horizontal="center"/>
      <protection locked="0"/>
    </xf>
    <xf numFmtId="1" fontId="13" fillId="3" borderId="32" xfId="0" applyNumberFormat="1" applyFont="1" applyFill="1" applyBorder="1" applyAlignment="1" applyProtection="1">
      <alignment horizontal="center"/>
      <protection locked="0"/>
    </xf>
    <xf numFmtId="0" fontId="13" fillId="7" borderId="15" xfId="0" applyFont="1" applyFill="1" applyBorder="1" applyAlignment="1">
      <alignment horizontal="center"/>
    </xf>
    <xf numFmtId="1" fontId="13" fillId="3" borderId="9" xfId="0" applyNumberFormat="1" applyFont="1" applyFill="1" applyBorder="1" applyProtection="1">
      <protection locked="0"/>
    </xf>
    <xf numFmtId="0" fontId="1" fillId="10" borderId="40" xfId="0" applyFont="1" applyFill="1" applyBorder="1" applyAlignment="1" applyProtection="1">
      <alignment horizontal="left"/>
      <protection locked="0"/>
    </xf>
    <xf numFmtId="0" fontId="1" fillId="10" borderId="41" xfId="0" applyFont="1" applyFill="1" applyBorder="1" applyAlignment="1" applyProtection="1">
      <alignment horizontal="left"/>
      <protection locked="0"/>
    </xf>
    <xf numFmtId="1" fontId="13" fillId="3" borderId="14" xfId="0" applyNumberFormat="1" applyFont="1" applyFill="1" applyBorder="1" applyAlignment="1" applyProtection="1">
      <alignment horizontal="center"/>
      <protection locked="0"/>
    </xf>
    <xf numFmtId="9" fontId="1" fillId="7" borderId="15" xfId="2" applyFont="1" applyFill="1" applyBorder="1" applyAlignment="1">
      <alignment horizontal="center"/>
    </xf>
    <xf numFmtId="0" fontId="13" fillId="10" borderId="9" xfId="0" applyFont="1" applyFill="1" applyBorder="1" applyAlignment="1" applyProtection="1">
      <alignment horizontal="left" vertical="top" wrapText="1"/>
      <protection locked="0"/>
    </xf>
    <xf numFmtId="0" fontId="13" fillId="10" borderId="18" xfId="0" applyFont="1" applyFill="1" applyBorder="1" applyAlignment="1" applyProtection="1">
      <alignment horizontal="left" vertical="top" wrapText="1"/>
      <protection locked="0"/>
    </xf>
    <xf numFmtId="0" fontId="13" fillId="10" borderId="14" xfId="0" applyFont="1" applyFill="1" applyBorder="1" applyAlignment="1" applyProtection="1">
      <alignment horizontal="left" vertical="top" wrapText="1"/>
      <protection locked="0"/>
    </xf>
    <xf numFmtId="0" fontId="13" fillId="10" borderId="15" xfId="0" applyFont="1" applyFill="1" applyBorder="1" applyAlignment="1" applyProtection="1">
      <alignment horizontal="left" vertical="top" wrapText="1"/>
      <protection locked="0"/>
    </xf>
    <xf numFmtId="0" fontId="1" fillId="8" borderId="37" xfId="0" applyFont="1" applyFill="1" applyBorder="1" applyAlignment="1">
      <alignment horizontal="center"/>
    </xf>
    <xf numFmtId="0" fontId="1" fillId="8" borderId="38" xfId="0" applyFont="1" applyFill="1" applyBorder="1" applyAlignment="1">
      <alignment horizontal="center"/>
    </xf>
    <xf numFmtId="0" fontId="1" fillId="8" borderId="39" xfId="0" applyFont="1" applyFill="1" applyBorder="1" applyAlignment="1">
      <alignment horizontal="center"/>
    </xf>
    <xf numFmtId="165" fontId="1" fillId="8" borderId="22" xfId="0" applyNumberFormat="1" applyFont="1" applyFill="1" applyBorder="1" applyAlignment="1">
      <alignment horizontal="center"/>
    </xf>
    <xf numFmtId="165" fontId="1" fillId="8" borderId="23" xfId="0" applyNumberFormat="1" applyFont="1" applyFill="1" applyBorder="1" applyAlignment="1">
      <alignment horizontal="center"/>
    </xf>
    <xf numFmtId="0" fontId="1" fillId="6" borderId="27" xfId="0" applyFont="1" applyFill="1" applyBorder="1" applyAlignment="1">
      <alignment horizontal="center"/>
    </xf>
    <xf numFmtId="0" fontId="1" fillId="6" borderId="28" xfId="0" applyFont="1" applyFill="1" applyBorder="1" applyAlignment="1">
      <alignment horizontal="center"/>
    </xf>
    <xf numFmtId="0" fontId="1" fillId="6" borderId="2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3" fillId="3" borderId="16" xfId="0" applyFont="1" applyFill="1" applyBorder="1" applyAlignment="1" applyProtection="1">
      <alignment horizontal="left"/>
      <protection locked="0"/>
    </xf>
    <xf numFmtId="0" fontId="13" fillId="3" borderId="19" xfId="0" applyFont="1" applyFill="1" applyBorder="1" applyAlignment="1" applyProtection="1">
      <alignment horizontal="left"/>
      <protection locked="0"/>
    </xf>
    <xf numFmtId="0" fontId="12" fillId="9" borderId="27" xfId="0" applyFont="1" applyFill="1" applyBorder="1" applyAlignment="1">
      <alignment horizontal="center"/>
    </xf>
    <xf numFmtId="0" fontId="12" fillId="9" borderId="28" xfId="0" applyFont="1" applyFill="1" applyBorder="1" applyAlignment="1">
      <alignment horizontal="center"/>
    </xf>
    <xf numFmtId="0" fontId="12" fillId="9" borderId="29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3" fillId="3" borderId="22" xfId="0" applyFont="1" applyFill="1" applyBorder="1" applyAlignment="1" applyProtection="1">
      <alignment horizontal="left"/>
      <protection locked="0"/>
    </xf>
    <xf numFmtId="0" fontId="13" fillId="3" borderId="23" xfId="0" applyFont="1" applyFill="1" applyBorder="1" applyAlignment="1" applyProtection="1">
      <alignment horizontal="left"/>
      <protection locked="0"/>
    </xf>
    <xf numFmtId="14" fontId="13" fillId="3" borderId="20" xfId="0" applyNumberFormat="1" applyFont="1" applyFill="1" applyBorder="1" applyAlignment="1" applyProtection="1">
      <alignment horizontal="left"/>
      <protection locked="0"/>
    </xf>
    <xf numFmtId="14" fontId="13" fillId="3" borderId="21" xfId="0" applyNumberFormat="1" applyFont="1" applyFill="1" applyBorder="1" applyAlignment="1" applyProtection="1">
      <alignment horizontal="left"/>
      <protection locked="0"/>
    </xf>
    <xf numFmtId="0" fontId="1" fillId="8" borderId="6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1" fillId="8" borderId="27" xfId="0" applyFont="1" applyFill="1" applyBorder="1" applyAlignment="1">
      <alignment horizontal="center"/>
    </xf>
    <xf numFmtId="0" fontId="1" fillId="8" borderId="28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0" xfId="0" applyFont="1" applyFill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13" fillId="3" borderId="13" xfId="0" applyFont="1" applyFill="1" applyBorder="1" applyAlignment="1" applyProtection="1">
      <alignment horizontal="center" vertical="center"/>
      <protection locked="0"/>
    </xf>
    <xf numFmtId="0" fontId="13" fillId="3" borderId="14" xfId="0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164" fontId="1" fillId="8" borderId="9" xfId="0" applyNumberFormat="1" applyFont="1" applyFill="1" applyBorder="1" applyAlignment="1">
      <alignment horizontal="center"/>
    </xf>
    <xf numFmtId="164" fontId="1" fillId="8" borderId="18" xfId="0" applyNumberFormat="1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2" fontId="1" fillId="8" borderId="0" xfId="0" applyNumberFormat="1" applyFont="1" applyFill="1" applyAlignment="1">
      <alignment horizontal="center" wrapText="1"/>
    </xf>
    <xf numFmtId="2" fontId="1" fillId="8" borderId="5" xfId="0" applyNumberFormat="1" applyFont="1" applyFill="1" applyBorder="1" applyAlignment="1">
      <alignment horizontal="center" wrapText="1"/>
    </xf>
    <xf numFmtId="0" fontId="15" fillId="2" borderId="0" xfId="0" applyFont="1" applyFill="1" applyAlignment="1">
      <alignment horizontal="center"/>
    </xf>
    <xf numFmtId="0" fontId="1" fillId="3" borderId="30" xfId="0" applyFont="1" applyFill="1" applyBorder="1" applyAlignment="1">
      <alignment horizontal="center" vertical="center"/>
    </xf>
    <xf numFmtId="164" fontId="1" fillId="8" borderId="0" xfId="0" applyNumberFormat="1" applyFont="1" applyFill="1" applyAlignment="1"/>
    <xf numFmtId="164" fontId="1" fillId="8" borderId="5" xfId="0" applyNumberFormat="1" applyFont="1" applyFill="1" applyBorder="1" applyAlignment="1"/>
    <xf numFmtId="1" fontId="16" fillId="2" borderId="0" xfId="0" applyNumberFormat="1" applyFont="1" applyFill="1"/>
    <xf numFmtId="0" fontId="16" fillId="2" borderId="0" xfId="0" applyFont="1" applyFill="1"/>
    <xf numFmtId="2" fontId="16" fillId="2" borderId="0" xfId="0" applyNumberFormat="1" applyFont="1" applyFill="1"/>
    <xf numFmtId="1" fontId="17" fillId="2" borderId="0" xfId="0" applyNumberFormat="1" applyFont="1" applyFill="1"/>
    <xf numFmtId="0" fontId="17" fillId="2" borderId="0" xfId="0" applyFont="1" applyFill="1"/>
    <xf numFmtId="2" fontId="17" fillId="2" borderId="0" xfId="0" applyNumberFormat="1" applyFont="1" applyFill="1"/>
    <xf numFmtId="14" fontId="13" fillId="0" borderId="14" xfId="0" applyNumberFormat="1" applyFont="1" applyBorder="1" applyAlignment="1" applyProtection="1">
      <alignment horizontal="center" vertical="center"/>
      <protection locked="0"/>
    </xf>
    <xf numFmtId="2" fontId="18" fillId="2" borderId="0" xfId="0" applyNumberFormat="1" applyFont="1" applyFill="1"/>
  </cellXfs>
  <cellStyles count="3">
    <cellStyle name="Link" xfId="1" builtinId="8"/>
    <cellStyle name="Prozent" xfId="2" builtinId="5"/>
    <cellStyle name="Standard" xfId="0" builtinId="0"/>
  </cellStyles>
  <dxfs count="12">
    <dxf>
      <fill>
        <patternFill>
          <bgColor rgb="FFFFEBEB"/>
        </patternFill>
      </fill>
    </dxf>
    <dxf>
      <fill>
        <patternFill>
          <bgColor rgb="FFFFEBEB"/>
        </patternFill>
      </fill>
    </dxf>
    <dxf>
      <fill>
        <patternFill>
          <bgColor rgb="FFFFEBEB"/>
        </patternFill>
      </fill>
    </dxf>
    <dxf>
      <fill>
        <patternFill>
          <bgColor rgb="FFFFEBEB"/>
        </patternFill>
      </fill>
    </dxf>
    <dxf>
      <fill>
        <patternFill>
          <bgColor rgb="FFFFEBEB"/>
        </patternFill>
      </fill>
    </dxf>
    <dxf>
      <fill>
        <patternFill>
          <bgColor rgb="FFFFEBEB"/>
        </patternFill>
      </fill>
    </dxf>
    <dxf>
      <font>
        <color rgb="FFFFEBEB"/>
      </font>
      <fill>
        <patternFill>
          <fgColor rgb="FFFFEBEB"/>
          <bgColor rgb="FFFFEBEB"/>
        </patternFill>
      </fill>
    </dxf>
    <dxf>
      <fill>
        <patternFill>
          <bgColor rgb="FFFFEBEB"/>
        </patternFill>
      </fill>
    </dxf>
    <dxf>
      <fill>
        <patternFill>
          <bgColor rgb="FFFFEBEB"/>
        </patternFill>
      </fill>
    </dxf>
    <dxf>
      <fill>
        <patternFill>
          <bgColor rgb="FFFFEBEB"/>
        </patternFill>
      </fill>
    </dxf>
    <dxf>
      <fill>
        <patternFill>
          <bgColor rgb="FFFFEBEB"/>
        </patternFill>
      </fill>
    </dxf>
    <dxf>
      <fill>
        <patternFill>
          <bgColor rgb="FFFFEBEB"/>
        </patternFill>
      </fill>
    </dxf>
  </dxfs>
  <tableStyles count="0" defaultTableStyle="TableStyleMedium2" defaultPivotStyle="PivotStyleLight16"/>
  <colors>
    <mruColors>
      <color rgb="FFFFFFD9"/>
      <color rgb="FFFFEBEB"/>
      <color rgb="FFFF8B8B"/>
      <color rgb="FFFFFFD5"/>
      <color rgb="FFD9FBE4"/>
      <color rgb="FF7DFF7D"/>
      <color rgb="FFDEEFFE"/>
      <color rgb="FFFFFF8B"/>
      <color rgb="FFCCFFFF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openclipart.org/detail/1447/hops-and-barley-2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450984</xdr:colOff>
      <xdr:row>1</xdr:row>
      <xdr:rowOff>25842</xdr:rowOff>
    </xdr:from>
    <xdr:to>
      <xdr:col>8</xdr:col>
      <xdr:colOff>763330</xdr:colOff>
      <xdr:row>9</xdr:row>
      <xdr:rowOff>71562</xdr:rowOff>
    </xdr:to>
    <xdr:sp macro="" textlink="">
      <xdr:nvSpPr>
        <xdr:cNvPr id="2" name="Flussdiagramm: Verbinder 1">
          <a:extLst>
            <a:ext uri="{FF2B5EF4-FFF2-40B4-BE49-F238E27FC236}">
              <a16:creationId xmlns:a16="http://schemas.microsoft.com/office/drawing/2014/main" id="{8A4EBA03-4E47-EC82-951E-B0BFA1C16F8D}"/>
            </a:ext>
          </a:extLst>
        </xdr:cNvPr>
        <xdr:cNvSpPr/>
      </xdr:nvSpPr>
      <xdr:spPr>
        <a:xfrm>
          <a:off x="7196341" y="217999"/>
          <a:ext cx="1518293" cy="1755250"/>
        </a:xfrm>
        <a:prstGeom prst="flowChartConnector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de-DE">
            <a:ln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7</xdr:col>
      <xdr:colOff>652642</xdr:colOff>
      <xdr:row>1</xdr:row>
      <xdr:rowOff>190500</xdr:rowOff>
    </xdr:from>
    <xdr:to>
      <xdr:col>8</xdr:col>
      <xdr:colOff>561671</xdr:colOff>
      <xdr:row>6</xdr:row>
      <xdr:rowOff>116270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E8AD7AFE-BF0B-4A7B-B68A-CF24A14684E0}"/>
            </a:ext>
          </a:extLst>
        </xdr:cNvPr>
        <xdr:cNvSpPr/>
      </xdr:nvSpPr>
      <xdr:spPr>
        <a:xfrm>
          <a:off x="7397999" y="382657"/>
          <a:ext cx="1114976" cy="1078709"/>
        </a:xfrm>
        <a:prstGeom prst="rect">
          <a:avLst/>
        </a:prstGeom>
        <a:noFill/>
      </xdr:spPr>
      <xdr:txBody>
        <a:bodyPr spcFirstLastPara="1" wrap="square" lIns="91440" tIns="45720" rIns="91440" bIns="45720" numCol="1">
          <a:prstTxWarp prst="textArchUp">
            <a:avLst>
              <a:gd name="adj" fmla="val 10923993"/>
            </a:avLst>
          </a:prstTxWarp>
          <a:spAutoFit/>
        </a:bodyPr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de-DE" sz="11500">
              <a:ln w="0"/>
              <a:solidFill>
                <a:schemeClr val="tx1">
                  <a:lumMod val="95000"/>
                  <a:lumOff val="5000"/>
                </a:schemeClr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Planegger Würmbräu</a:t>
          </a:r>
        </a:p>
      </xdr:txBody>
    </xdr:sp>
    <xdr:clientData/>
  </xdr:twoCellAnchor>
  <xdr:twoCellAnchor editAs="oneCell">
    <xdr:from>
      <xdr:col>7</xdr:col>
      <xdr:colOff>814414</xdr:colOff>
      <xdr:row>2</xdr:row>
      <xdr:rowOff>59786</xdr:rowOff>
    </xdr:from>
    <xdr:to>
      <xdr:col>8</xdr:col>
      <xdr:colOff>399899</xdr:colOff>
      <xdr:row>6</xdr:row>
      <xdr:rowOff>86801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335B7292-8001-4C50-BB5D-C352655E4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9771" y="656134"/>
          <a:ext cx="791432" cy="775763"/>
        </a:xfrm>
        <a:prstGeom prst="rect">
          <a:avLst/>
        </a:prstGeom>
      </xdr:spPr>
    </xdr:pic>
    <xdr:clientData/>
  </xdr:twoCellAnchor>
  <xdr:twoCellAnchor>
    <xdr:from>
      <xdr:col>7</xdr:col>
      <xdr:colOff>941877</xdr:colOff>
      <xdr:row>7</xdr:row>
      <xdr:rowOff>146768</xdr:rowOff>
    </xdr:from>
    <xdr:to>
      <xdr:col>8</xdr:col>
      <xdr:colOff>298932</xdr:colOff>
      <xdr:row>9</xdr:row>
      <xdr:rowOff>4192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5E5F3D81-52AD-470F-A7CA-8A67225A6284}"/>
            </a:ext>
          </a:extLst>
        </xdr:cNvPr>
        <xdr:cNvSpPr/>
      </xdr:nvSpPr>
      <xdr:spPr>
        <a:xfrm>
          <a:off x="7687234" y="1677394"/>
          <a:ext cx="563002" cy="228485"/>
        </a:xfrm>
        <a:prstGeom prst="rect">
          <a:avLst/>
        </a:prstGeom>
        <a:noFill/>
      </xdr:spPr>
      <xdr:txBody>
        <a:bodyPr spcFirstLastPara="1" wrap="square" lIns="91440" tIns="45720" rIns="91440" bIns="45720" numCol="1">
          <a:prstTxWarp prst="textArchDown">
            <a:avLst>
              <a:gd name="adj" fmla="val 620329"/>
            </a:avLst>
          </a:prstTxWarp>
          <a:spAutoFit/>
        </a:bodyPr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de-DE" sz="5400">
              <a:ln w="0"/>
              <a:solidFill>
                <a:schemeClr val="tx1">
                  <a:lumMod val="95000"/>
                  <a:lumOff val="5000"/>
                </a:schemeClr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seit 2021</a:t>
          </a:r>
        </a:p>
      </xdr:txBody>
    </xdr:sp>
    <xdr:clientData/>
  </xdr:twoCellAnchor>
  <xdr:twoCellAnchor editAs="oneCell">
    <xdr:from>
      <xdr:col>7</xdr:col>
      <xdr:colOff>633262</xdr:colOff>
      <xdr:row>6</xdr:row>
      <xdr:rowOff>138454</xdr:rowOff>
    </xdr:from>
    <xdr:to>
      <xdr:col>8</xdr:col>
      <xdr:colOff>581051</xdr:colOff>
      <xdr:row>7</xdr:row>
      <xdr:rowOff>135055</xdr:rowOff>
    </xdr:to>
    <xdr:pic>
      <xdr:nvPicPr>
        <xdr:cNvPr id="10" name="Grafik 9" descr="Ein Bild, das Text enthält.">
          <a:extLst>
            <a:ext uri="{FF2B5EF4-FFF2-40B4-BE49-F238E27FC236}">
              <a16:creationId xmlns:a16="http://schemas.microsoft.com/office/drawing/2014/main" id="{903FCA50-2CF5-C83B-E71A-DFD5DE7979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 flipV="1">
          <a:off x="7378619" y="1483550"/>
          <a:ext cx="1153736" cy="18213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00085-6A9F-48FF-9A6B-300B84E53E49}">
  <sheetPr>
    <tabColor rgb="FF92D050"/>
    <pageSetUpPr fitToPage="1"/>
  </sheetPr>
  <dimension ref="B1:N109"/>
  <sheetViews>
    <sheetView tabSelected="1" zoomScale="115" zoomScaleNormal="115" workbookViewId="0">
      <selection activeCell="D4" sqref="D4:E4"/>
    </sheetView>
  </sheetViews>
  <sheetFormatPr baseColWidth="10" defaultRowHeight="14.4"/>
  <cols>
    <col min="1" max="1" width="2.44140625" style="3" customWidth="1"/>
    <col min="2" max="2" width="3.44140625" style="3" bestFit="1" customWidth="1"/>
    <col min="3" max="3" width="22.109375" style="3" customWidth="1"/>
    <col min="4" max="9" width="17.5546875" style="3" customWidth="1"/>
    <col min="10" max="10" width="19.88671875" style="3" bestFit="1" customWidth="1"/>
    <col min="11" max="13" width="17.5546875" style="3" customWidth="1"/>
    <col min="14" max="14" width="7.77734375" style="3" customWidth="1"/>
    <col min="15" max="16384" width="11.5546875" style="3"/>
  </cols>
  <sheetData>
    <row r="1" spans="3:11" ht="15" thickBot="1"/>
    <row r="2" spans="3:11" ht="31.8" thickBot="1">
      <c r="C2" s="126" t="s">
        <v>82</v>
      </c>
      <c r="D2" s="127"/>
      <c r="E2" s="128"/>
      <c r="H2" s="129"/>
      <c r="I2" s="130"/>
      <c r="K2" s="18"/>
    </row>
    <row r="3" spans="3:11" ht="15" thickBot="1">
      <c r="H3" s="131"/>
      <c r="I3" s="132"/>
      <c r="K3" s="18"/>
    </row>
    <row r="4" spans="3:11">
      <c r="C4" s="4" t="s">
        <v>35</v>
      </c>
      <c r="D4" s="137"/>
      <c r="E4" s="138"/>
      <c r="H4" s="131"/>
      <c r="I4" s="132"/>
      <c r="K4" s="18"/>
    </row>
    <row r="5" spans="3:11">
      <c r="C5" s="5" t="s">
        <v>36</v>
      </c>
      <c r="D5" s="124"/>
      <c r="E5" s="125"/>
      <c r="H5" s="131"/>
      <c r="I5" s="132"/>
      <c r="K5" s="18"/>
    </row>
    <row r="6" spans="3:11">
      <c r="C6" s="5" t="s">
        <v>68</v>
      </c>
      <c r="D6" s="124"/>
      <c r="E6" s="125"/>
      <c r="H6" s="131"/>
      <c r="I6" s="132"/>
      <c r="K6" s="18"/>
    </row>
    <row r="7" spans="3:11">
      <c r="C7" s="5" t="s">
        <v>78</v>
      </c>
      <c r="D7" s="124"/>
      <c r="E7" s="125"/>
      <c r="H7" s="131"/>
      <c r="I7" s="132"/>
      <c r="K7" s="18"/>
    </row>
    <row r="8" spans="3:11">
      <c r="C8" s="5" t="s">
        <v>37</v>
      </c>
      <c r="D8" s="124"/>
      <c r="E8" s="125"/>
      <c r="H8" s="131"/>
      <c r="I8" s="132"/>
      <c r="K8" s="18"/>
    </row>
    <row r="9" spans="3:11">
      <c r="C9" s="5" t="s">
        <v>50</v>
      </c>
      <c r="D9" s="124"/>
      <c r="E9" s="125"/>
      <c r="H9" s="131"/>
      <c r="I9" s="132"/>
      <c r="K9" s="18"/>
    </row>
    <row r="10" spans="3:11" ht="15" thickBot="1">
      <c r="C10" s="6" t="s">
        <v>39</v>
      </c>
      <c r="D10" s="135"/>
      <c r="E10" s="136"/>
      <c r="H10" s="133"/>
      <c r="I10" s="134"/>
      <c r="K10" s="18"/>
    </row>
    <row r="11" spans="3:11" ht="15" thickBot="1">
      <c r="K11" s="18"/>
    </row>
    <row r="12" spans="3:11" ht="14.4" customHeight="1" thickBot="1">
      <c r="C12" s="114" t="s">
        <v>48</v>
      </c>
      <c r="D12" s="115"/>
      <c r="E12" s="115"/>
      <c r="F12" s="116"/>
    </row>
    <row r="13" spans="3:11" ht="15" customHeight="1">
      <c r="C13" s="4"/>
      <c r="D13" s="7" t="s">
        <v>45</v>
      </c>
      <c r="E13" s="7" t="s">
        <v>60</v>
      </c>
      <c r="F13" s="11" t="s">
        <v>52</v>
      </c>
    </row>
    <row r="14" spans="3:11">
      <c r="C14" s="5" t="s">
        <v>0</v>
      </c>
      <c r="D14" s="46">
        <v>0</v>
      </c>
      <c r="E14" s="97"/>
      <c r="F14" s="19" t="str">
        <f>IF(D14&gt;0,D14/SUM($D$14:$D$22),"")</f>
        <v/>
      </c>
    </row>
    <row r="15" spans="3:11">
      <c r="C15" s="5" t="s">
        <v>1</v>
      </c>
      <c r="D15" s="46">
        <v>0</v>
      </c>
      <c r="E15" s="97">
        <v>0</v>
      </c>
      <c r="F15" s="19" t="str">
        <f t="shared" ref="F15:F22" si="0">IF(D15&gt;0,D15/SUM($D$14:$D$22),"")</f>
        <v/>
      </c>
    </row>
    <row r="16" spans="3:11">
      <c r="C16" s="5" t="s">
        <v>2</v>
      </c>
      <c r="D16" s="46">
        <v>0</v>
      </c>
      <c r="E16" s="97">
        <v>0</v>
      </c>
      <c r="F16" s="19" t="str">
        <f t="shared" si="0"/>
        <v/>
      </c>
    </row>
    <row r="17" spans="2:11">
      <c r="C17" s="101" t="s">
        <v>3</v>
      </c>
      <c r="D17" s="46">
        <v>0</v>
      </c>
      <c r="E17" s="97"/>
      <c r="F17" s="19" t="str">
        <f t="shared" si="0"/>
        <v/>
      </c>
    </row>
    <row r="18" spans="2:11">
      <c r="C18" s="101" t="s">
        <v>79</v>
      </c>
      <c r="D18" s="46">
        <v>0</v>
      </c>
      <c r="E18" s="97">
        <v>0</v>
      </c>
      <c r="F18" s="19" t="str">
        <f t="shared" si="0"/>
        <v/>
      </c>
    </row>
    <row r="19" spans="2:11">
      <c r="C19" s="101" t="s">
        <v>10</v>
      </c>
      <c r="D19" s="46">
        <v>0</v>
      </c>
      <c r="E19" s="97">
        <v>0</v>
      </c>
      <c r="F19" s="19" t="str">
        <f t="shared" si="0"/>
        <v/>
      </c>
    </row>
    <row r="20" spans="2:11">
      <c r="C20" s="101" t="s">
        <v>4</v>
      </c>
      <c r="D20" s="47">
        <v>0</v>
      </c>
      <c r="E20" s="98"/>
      <c r="F20" s="19" t="str">
        <f t="shared" si="0"/>
        <v/>
      </c>
    </row>
    <row r="21" spans="2:11">
      <c r="C21" s="101" t="s">
        <v>4</v>
      </c>
      <c r="D21" s="47">
        <v>0</v>
      </c>
      <c r="E21" s="98"/>
      <c r="F21" s="19" t="str">
        <f t="shared" si="0"/>
        <v/>
      </c>
    </row>
    <row r="22" spans="2:11" ht="15" thickBot="1">
      <c r="C22" s="102" t="s">
        <v>4</v>
      </c>
      <c r="D22" s="54">
        <v>0</v>
      </c>
      <c r="E22" s="103">
        <v>0</v>
      </c>
      <c r="F22" s="104" t="str">
        <f t="shared" si="0"/>
        <v/>
      </c>
    </row>
    <row r="23" spans="2:11" ht="15" thickBot="1">
      <c r="C23" s="42" t="s">
        <v>5</v>
      </c>
      <c r="D23" s="40">
        <f>SUM(D14:D22)</f>
        <v>0</v>
      </c>
      <c r="E23" s="40" t="str" cm="1">
        <f t="array" ref="E23">IF(H78&lt;&gt;"",ROUND((SUMPRODUCT((D14:D22)*(E14:E22))/D23*H78/10+1.5*E60*1440/60),0),"Kochzeit? SW?")</f>
        <v>Kochzeit? SW?</v>
      </c>
      <c r="F23" s="39">
        <f>SUM(F14:F22)</f>
        <v>0</v>
      </c>
    </row>
    <row r="24" spans="2:11" ht="15" thickBot="1"/>
    <row r="25" spans="2:11" ht="15" thickBot="1">
      <c r="C25" s="114" t="s">
        <v>6</v>
      </c>
      <c r="D25" s="115"/>
      <c r="E25" s="115"/>
      <c r="F25" s="116"/>
    </row>
    <row r="26" spans="2:11">
      <c r="C26" s="163" t="s">
        <v>11</v>
      </c>
      <c r="D26" s="9" t="s">
        <v>12</v>
      </c>
      <c r="E26" s="20"/>
      <c r="F26" s="21"/>
    </row>
    <row r="27" spans="2:11" ht="15" thickBot="1">
      <c r="C27" s="118"/>
      <c r="D27" s="48"/>
      <c r="E27" s="20"/>
      <c r="F27" s="21"/>
      <c r="G27" s="13"/>
      <c r="H27" s="13"/>
    </row>
    <row r="28" spans="2:11" ht="15" thickBot="1">
      <c r="C28" s="22"/>
      <c r="D28" s="17"/>
      <c r="E28" s="20"/>
      <c r="F28" s="21"/>
      <c r="G28" s="13"/>
      <c r="H28" s="13"/>
      <c r="K28" s="23"/>
    </row>
    <row r="29" spans="2:11">
      <c r="C29" s="4"/>
      <c r="D29" s="10" t="s">
        <v>8</v>
      </c>
      <c r="E29" s="10" t="s">
        <v>86</v>
      </c>
      <c r="F29" s="12" t="s">
        <v>14</v>
      </c>
      <c r="G29" s="13"/>
      <c r="H29" s="13"/>
      <c r="K29" s="23"/>
    </row>
    <row r="30" spans="2:11">
      <c r="C30" s="5" t="s">
        <v>22</v>
      </c>
      <c r="D30" s="49"/>
      <c r="E30" s="100"/>
      <c r="F30" s="24" t="str">
        <f t="shared" ref="F30:F44" si="1">IF(D30&lt;&gt;"",IF(G30&gt;0,G30-D30,""),"")</f>
        <v/>
      </c>
      <c r="G30" s="25" cm="1">
        <f t="array" ref="G30">MIN(IF(D31:$D$45&gt;D30,D31:$D$45))</f>
        <v>0</v>
      </c>
      <c r="H30" s="13"/>
      <c r="K30" s="23"/>
    </row>
    <row r="31" spans="2:11">
      <c r="B31" s="26" t="s">
        <v>20</v>
      </c>
      <c r="C31" s="5" t="s">
        <v>9</v>
      </c>
      <c r="D31" s="49"/>
      <c r="E31" s="100"/>
      <c r="F31" s="24" t="str">
        <f t="shared" si="1"/>
        <v/>
      </c>
      <c r="G31" s="25" cm="1">
        <f t="array" ref="G31">MIN(IF(D32:$D$45&gt;D31,D32:$D$45))</f>
        <v>0</v>
      </c>
      <c r="H31" s="25"/>
      <c r="I31" s="23"/>
      <c r="J31" s="23"/>
      <c r="K31" s="23"/>
    </row>
    <row r="32" spans="2:11">
      <c r="C32" s="5" t="s">
        <v>13</v>
      </c>
      <c r="D32" s="49"/>
      <c r="E32" s="100"/>
      <c r="F32" s="24" t="str">
        <f t="shared" si="1"/>
        <v/>
      </c>
      <c r="G32" s="25" cm="1">
        <f t="array" ref="G32">MIN(IF(D33:$D$45&gt;D32,D33:$D$45))</f>
        <v>0</v>
      </c>
      <c r="H32" s="13"/>
      <c r="K32" s="23"/>
    </row>
    <row r="33" spans="2:11">
      <c r="B33" s="26" t="s">
        <v>20</v>
      </c>
      <c r="C33" s="5" t="s">
        <v>15</v>
      </c>
      <c r="D33" s="49"/>
      <c r="E33" s="100"/>
      <c r="F33" s="24" t="str">
        <f t="shared" si="1"/>
        <v/>
      </c>
      <c r="G33" s="25" cm="1">
        <f t="array" ref="G33">MIN(IF(D34:$D$45&gt;D33,D34:$D$45))</f>
        <v>0</v>
      </c>
      <c r="H33" s="13"/>
      <c r="K33" s="23"/>
    </row>
    <row r="34" spans="2:11">
      <c r="B34" s="26"/>
      <c r="C34" s="5" t="s">
        <v>13</v>
      </c>
      <c r="D34" s="49"/>
      <c r="E34" s="100"/>
      <c r="F34" s="24" t="str">
        <f t="shared" si="1"/>
        <v/>
      </c>
      <c r="G34" s="25" cm="1">
        <f t="array" ref="G34">MIN(IF(D35:$D$45&gt;D34,D35:$D$45))</f>
        <v>0</v>
      </c>
      <c r="H34" s="13"/>
      <c r="K34" s="23"/>
    </row>
    <row r="35" spans="2:11">
      <c r="B35" s="26" t="s">
        <v>20</v>
      </c>
      <c r="C35" s="5" t="s">
        <v>16</v>
      </c>
      <c r="D35" s="49"/>
      <c r="E35" s="100"/>
      <c r="F35" s="24" t="str">
        <f t="shared" si="1"/>
        <v/>
      </c>
      <c r="G35" s="25" cm="1">
        <f t="array" ref="G35">MIN(IF(D36:$D$45&gt;D35,D36:$D$45))</f>
        <v>0</v>
      </c>
      <c r="H35" s="13"/>
      <c r="K35" s="23"/>
    </row>
    <row r="36" spans="2:11">
      <c r="B36" s="26"/>
      <c r="C36" s="5" t="s">
        <v>13</v>
      </c>
      <c r="D36" s="49"/>
      <c r="E36" s="100"/>
      <c r="F36" s="24" t="str">
        <f t="shared" si="1"/>
        <v/>
      </c>
      <c r="G36" s="25" cm="1">
        <f t="array" ref="G36">MIN(IF(D37:$D$45&gt;D36,D37:$D$45))</f>
        <v>0</v>
      </c>
      <c r="H36" s="13"/>
      <c r="K36" s="23"/>
    </row>
    <row r="37" spans="2:11">
      <c r="B37" s="26" t="s">
        <v>20</v>
      </c>
      <c r="C37" s="5" t="s">
        <v>17</v>
      </c>
      <c r="D37" s="49"/>
      <c r="E37" s="100"/>
      <c r="F37" s="24" t="str">
        <f t="shared" si="1"/>
        <v/>
      </c>
      <c r="G37" s="25" cm="1">
        <f t="array" ref="G37">MIN(IF(D38:$D$45&gt;D37,D38:$D$45))</f>
        <v>0</v>
      </c>
      <c r="H37" s="13"/>
      <c r="K37" s="23"/>
    </row>
    <row r="38" spans="2:11">
      <c r="B38" s="26"/>
      <c r="C38" s="5" t="s">
        <v>13</v>
      </c>
      <c r="D38" s="49"/>
      <c r="E38" s="100"/>
      <c r="F38" s="24" t="str">
        <f t="shared" si="1"/>
        <v/>
      </c>
      <c r="G38" s="25" cm="1">
        <f t="array" ref="G38">MIN(IF(D39:$D$45&gt;D38,D39:$D$45))</f>
        <v>0</v>
      </c>
      <c r="H38" s="13"/>
      <c r="K38" s="23"/>
    </row>
    <row r="39" spans="2:11">
      <c r="B39" s="26" t="s">
        <v>20</v>
      </c>
      <c r="C39" s="5" t="s">
        <v>18</v>
      </c>
      <c r="D39" s="49"/>
      <c r="E39" s="100"/>
      <c r="F39" s="24" t="str">
        <f t="shared" si="1"/>
        <v/>
      </c>
      <c r="G39" s="25" cm="1">
        <f t="array" ref="G39">MIN(IF(D40:$D$45&gt;D39,D40:$D$45))</f>
        <v>0</v>
      </c>
      <c r="H39" s="13"/>
      <c r="K39" s="27"/>
    </row>
    <row r="40" spans="2:11">
      <c r="B40" s="26"/>
      <c r="C40" s="5" t="s">
        <v>13</v>
      </c>
      <c r="D40" s="49"/>
      <c r="E40" s="100"/>
      <c r="F40" s="24" t="str">
        <f t="shared" si="1"/>
        <v/>
      </c>
      <c r="G40" s="25" cm="1">
        <f t="array" ref="G40">MIN(IF(D41:$D$45&gt;D40,D41:$D$45))</f>
        <v>0</v>
      </c>
      <c r="H40" s="13"/>
      <c r="K40" s="23"/>
    </row>
    <row r="41" spans="2:11">
      <c r="B41" s="26" t="s">
        <v>20</v>
      </c>
      <c r="C41" s="5" t="s">
        <v>19</v>
      </c>
      <c r="D41" s="49"/>
      <c r="E41" s="100"/>
      <c r="F41" s="24" t="str">
        <f t="shared" si="1"/>
        <v/>
      </c>
      <c r="G41" s="25" cm="1">
        <f t="array" ref="G41">MIN(IF(D42:$D$45&gt;D41,D42:$D$45))</f>
        <v>0</v>
      </c>
      <c r="H41" s="13"/>
      <c r="K41" s="23"/>
    </row>
    <row r="42" spans="2:11">
      <c r="B42" s="26"/>
      <c r="C42" s="5" t="s">
        <v>58</v>
      </c>
      <c r="D42" s="49"/>
      <c r="E42" s="156"/>
      <c r="F42" s="157"/>
      <c r="G42" s="25" cm="1">
        <f t="array" ref="G42">MIN(IF(D43:$D$45&gt;D42,D43:$D$45))</f>
        <v>0</v>
      </c>
      <c r="H42" s="25"/>
      <c r="I42" s="28"/>
      <c r="J42" s="23"/>
      <c r="K42" s="23"/>
    </row>
    <row r="43" spans="2:11">
      <c r="C43" s="5" t="s">
        <v>13</v>
      </c>
      <c r="D43" s="49"/>
      <c r="E43" s="50"/>
      <c r="F43" s="24" t="str">
        <f t="shared" si="1"/>
        <v/>
      </c>
      <c r="G43" s="25" cm="1">
        <f t="array" ref="G43">MIN(IF(D44:$D$45&gt;D43,D44:$D$45))</f>
        <v>0</v>
      </c>
      <c r="H43" s="25"/>
      <c r="I43" s="28"/>
      <c r="J43" s="23"/>
      <c r="K43" s="23"/>
    </row>
    <row r="44" spans="2:11">
      <c r="B44" s="26" t="s">
        <v>20</v>
      </c>
      <c r="C44" s="5" t="s">
        <v>21</v>
      </c>
      <c r="D44" s="49"/>
      <c r="E44" s="50"/>
      <c r="F44" s="24" t="str">
        <f t="shared" si="1"/>
        <v/>
      </c>
      <c r="G44" s="25" cm="1">
        <f t="array" ref="G44">MIN(IF(D45:$D$45&gt;D44,D45:$D$45))</f>
        <v>0</v>
      </c>
      <c r="H44" s="25"/>
      <c r="I44" s="28"/>
      <c r="J44" s="23"/>
      <c r="K44" s="23"/>
    </row>
    <row r="45" spans="2:11" ht="15" thickBot="1">
      <c r="C45" s="6" t="s">
        <v>49</v>
      </c>
      <c r="D45" s="51"/>
      <c r="E45" s="112" t="str">
        <f>IF(D45&lt;&gt;"",IF(G45&gt;0,G45-D45,""),"")</f>
        <v/>
      </c>
      <c r="F45" s="113"/>
      <c r="G45" s="25" cm="1">
        <f t="array" ref="G45">MIN(IF(D$45:$D46&gt;D45,D$45:$D46))</f>
        <v>0</v>
      </c>
      <c r="H45" s="25"/>
      <c r="I45" s="28"/>
      <c r="J45" s="23"/>
      <c r="K45" s="23"/>
    </row>
    <row r="46" spans="2:11" ht="15" thickBot="1">
      <c r="G46" s="29"/>
      <c r="H46" s="25"/>
      <c r="I46" s="28"/>
      <c r="J46" s="23"/>
      <c r="K46" s="23"/>
    </row>
    <row r="47" spans="2:11" ht="15" thickBot="1">
      <c r="C47" s="114" t="s">
        <v>49</v>
      </c>
      <c r="D47" s="115"/>
      <c r="E47" s="115"/>
      <c r="F47" s="116"/>
    </row>
    <row r="48" spans="2:11">
      <c r="C48" s="117" t="s">
        <v>23</v>
      </c>
      <c r="D48" s="7" t="s">
        <v>12</v>
      </c>
      <c r="E48" s="7" t="s">
        <v>24</v>
      </c>
      <c r="F48" s="11" t="s">
        <v>67</v>
      </c>
    </row>
    <row r="49" spans="3:14" ht="15" thickBot="1">
      <c r="C49" s="118"/>
      <c r="D49" s="54"/>
      <c r="E49" s="54"/>
      <c r="F49" s="67" t="str">
        <f>IF(E49&lt;&gt;"",E49*0.96,"")</f>
        <v/>
      </c>
    </row>
    <row r="50" spans="3:14" ht="15" thickBot="1">
      <c r="C50" s="22"/>
      <c r="D50" s="16"/>
      <c r="E50" s="145"/>
      <c r="F50" s="146"/>
    </row>
    <row r="51" spans="3:14">
      <c r="C51" s="158" t="s">
        <v>25</v>
      </c>
      <c r="D51" s="8" t="s">
        <v>12</v>
      </c>
      <c r="E51" s="145"/>
      <c r="F51" s="146"/>
    </row>
    <row r="52" spans="3:14" ht="15" thickBot="1">
      <c r="C52" s="159"/>
      <c r="D52" s="48"/>
      <c r="E52" s="145"/>
      <c r="F52" s="146"/>
    </row>
    <row r="53" spans="3:14" ht="15" thickBot="1">
      <c r="C53" s="22"/>
      <c r="D53" s="16"/>
      <c r="E53" s="145"/>
      <c r="F53" s="146"/>
    </row>
    <row r="54" spans="3:14">
      <c r="C54" s="117" t="s">
        <v>26</v>
      </c>
      <c r="D54" s="7" t="s">
        <v>12</v>
      </c>
      <c r="E54" s="7" t="s">
        <v>24</v>
      </c>
      <c r="F54" s="11" t="s">
        <v>67</v>
      </c>
    </row>
    <row r="55" spans="3:14" ht="15" thickBot="1">
      <c r="C55" s="118"/>
      <c r="D55" s="54"/>
      <c r="E55" s="54"/>
      <c r="F55" s="67" t="str">
        <f>IF(E55&lt;&gt;"",E55*0.96,"")</f>
        <v/>
      </c>
      <c r="G55" s="65" t="e">
        <f>LOOKUP(Protokoll!F55,'Plato-Tabelle'!B2:B201,'Plato-Tabelle'!A2:A201)</f>
        <v>#N/A</v>
      </c>
      <c r="H55" s="65" t="e">
        <f>MATCH(ROUND(G55,2),Tinseth!A1:L1,0)</f>
        <v>#N/A</v>
      </c>
    </row>
    <row r="56" spans="3:14" ht="15" thickBot="1"/>
    <row r="57" spans="3:14" ht="15" thickBot="1">
      <c r="C57" s="114" t="s">
        <v>27</v>
      </c>
      <c r="D57" s="115"/>
      <c r="E57" s="115"/>
      <c r="F57" s="115"/>
      <c r="G57" s="115"/>
      <c r="H57" s="116"/>
    </row>
    <row r="58" spans="3:14">
      <c r="C58" s="45"/>
      <c r="D58" s="43" t="s">
        <v>8</v>
      </c>
      <c r="E58" s="44" t="s">
        <v>77</v>
      </c>
      <c r="F58" s="43" t="s">
        <v>28</v>
      </c>
      <c r="G58" s="43" t="s">
        <v>85</v>
      </c>
      <c r="H58" s="9" t="s">
        <v>29</v>
      </c>
    </row>
    <row r="59" spans="3:14">
      <c r="C59" s="30" t="s">
        <v>13</v>
      </c>
      <c r="D59" s="61"/>
      <c r="E59" s="41" t="str">
        <f>IF(D60&lt;&gt;"",D60-D59,"")</f>
        <v/>
      </c>
      <c r="F59" s="160"/>
      <c r="G59" s="160"/>
      <c r="H59" s="161"/>
      <c r="I59" s="65"/>
      <c r="J59" s="65"/>
      <c r="K59" s="65"/>
      <c r="L59" s="65"/>
    </row>
    <row r="60" spans="3:14">
      <c r="C60" s="30" t="s">
        <v>27</v>
      </c>
      <c r="D60" s="61"/>
      <c r="E60" s="41" t="str">
        <f>IF(D65&lt;&gt;"",D65-D60,"")</f>
        <v/>
      </c>
      <c r="F60" s="160"/>
      <c r="G60" s="160"/>
      <c r="H60" s="161"/>
      <c r="I60" s="65"/>
      <c r="J60" s="162" t="s">
        <v>84</v>
      </c>
      <c r="K60" s="162"/>
      <c r="L60" s="65"/>
    </row>
    <row r="61" spans="3:14">
      <c r="C61" s="30" t="s">
        <v>31</v>
      </c>
      <c r="D61" s="61"/>
      <c r="E61" s="41" t="str">
        <f>IF($D$65&lt;&gt;"",IF(D61&lt;&gt;"",$D$65-D61,""),"")</f>
        <v/>
      </c>
      <c r="F61" s="62"/>
      <c r="G61" s="62"/>
      <c r="H61" s="52"/>
      <c r="I61" s="169">
        <f>IF(($D$67-D61)*1440&lt;=60,ROUND(($D$67-D61)*1440/3,0)*3,ROUND(($D$67-D61)*1440/10,0)*10)</f>
        <v>0</v>
      </c>
      <c r="J61" s="170" t="str">
        <f>IF(D61&lt;&gt;"",VLOOKUP(Protokoll!I61,Tinseth!$A$3:$L$27,MATCH(ROUND($G$55,2),Tinseth!$A$1:$L$1,0),FALSE),"")</f>
        <v/>
      </c>
      <c r="K61" s="173" t="str">
        <f>IF(D61&lt;&gt;"",J61*G61/100*H61*1000/$D$72,"")</f>
        <v/>
      </c>
      <c r="L61" s="167"/>
      <c r="M61" s="167"/>
      <c r="N61" s="167"/>
    </row>
    <row r="62" spans="3:14">
      <c r="C62" s="30" t="s">
        <v>30</v>
      </c>
      <c r="D62" s="61"/>
      <c r="E62" s="41" t="str">
        <f t="shared" ref="E62:E64" si="2">IF($D$65&lt;&gt;"",IF(D62&lt;&gt;"",$D$65-D62,""),"")</f>
        <v/>
      </c>
      <c r="F62" s="62"/>
      <c r="G62" s="62"/>
      <c r="H62" s="52"/>
      <c r="I62" s="169">
        <f t="shared" ref="I62:I64" si="3">IF(($D$67-D62)*1440&lt;=60,ROUND(($D$67-D62)*1440/3,0)*3,ROUND(($D$67-D62)*1440/10,0)*10)</f>
        <v>0</v>
      </c>
      <c r="J62" s="170" t="str">
        <f>IF(D62&lt;&gt;"",VLOOKUP(Protokoll!I62,Tinseth!$A$3:$L$27,MATCH(ROUND($G$55,2),Tinseth!$A$1:$L$1,0),FALSE),"")</f>
        <v/>
      </c>
      <c r="K62" s="171" t="str">
        <f t="shared" ref="K62:K64" si="4">IF(D62&lt;&gt;"",J62*G62/100*H62*1000/$D$72,"")</f>
        <v/>
      </c>
      <c r="L62" s="167"/>
      <c r="M62" s="167"/>
      <c r="N62" s="167"/>
    </row>
    <row r="63" spans="3:14">
      <c r="C63" s="30" t="s">
        <v>32</v>
      </c>
      <c r="D63" s="61"/>
      <c r="E63" s="41" t="str">
        <f t="shared" si="2"/>
        <v/>
      </c>
      <c r="F63" s="62"/>
      <c r="G63" s="62"/>
      <c r="H63" s="52"/>
      <c r="I63" s="169">
        <f t="shared" si="3"/>
        <v>0</v>
      </c>
      <c r="J63" s="170" t="str">
        <f>IF(D63&lt;&gt;"",VLOOKUP(Protokoll!I63,Tinseth!$A$3:$L$27,MATCH(ROUND($G$55,2),Tinseth!$A$1:$L$1,0),FALSE),"")</f>
        <v/>
      </c>
      <c r="K63" s="171" t="str">
        <f t="shared" si="4"/>
        <v/>
      </c>
      <c r="L63" s="167"/>
      <c r="M63" s="167"/>
      <c r="N63" s="167"/>
    </row>
    <row r="64" spans="3:14">
      <c r="C64" s="30" t="s">
        <v>33</v>
      </c>
      <c r="D64" s="61"/>
      <c r="E64" s="41" t="str">
        <f t="shared" si="2"/>
        <v/>
      </c>
      <c r="F64" s="62"/>
      <c r="G64" s="62"/>
      <c r="H64" s="52"/>
      <c r="I64" s="169">
        <f t="shared" si="3"/>
        <v>0</v>
      </c>
      <c r="J64" s="170" t="str">
        <f>IF(D64&lt;&gt;"",VLOOKUP(Protokoll!I64,Tinseth!$A$3:$L$27,MATCH(ROUND($G$55,2),Tinseth!$A$1:$L$1,0),FALSE),"")</f>
        <v/>
      </c>
      <c r="K64" s="171" t="str">
        <f t="shared" si="4"/>
        <v/>
      </c>
      <c r="L64" s="167"/>
      <c r="M64" s="167"/>
      <c r="N64" s="167"/>
    </row>
    <row r="65" spans="3:14">
      <c r="C65" s="30" t="s">
        <v>89</v>
      </c>
      <c r="D65" s="61"/>
      <c r="E65" s="64"/>
      <c r="F65" s="164"/>
      <c r="G65" s="164"/>
      <c r="H65" s="165"/>
      <c r="I65" s="170"/>
      <c r="J65" s="170"/>
      <c r="K65" s="170"/>
      <c r="L65" s="167"/>
      <c r="M65" s="167"/>
      <c r="N65" s="167"/>
    </row>
    <row r="66" spans="3:14">
      <c r="C66" s="30" t="s">
        <v>87</v>
      </c>
      <c r="D66" s="61"/>
      <c r="E66" s="41" t="str">
        <f>IF($D$66&lt;&gt;"",IF(D67&lt;&gt;"",$D$67-D66,""),"")</f>
        <v/>
      </c>
      <c r="F66" s="62"/>
      <c r="G66" s="62"/>
      <c r="H66" s="52"/>
      <c r="I66" s="169">
        <f t="shared" ref="I66" si="5">IF(($D$67-D66)*1440&lt;=60,ROUND(($D$67-D66)*1440/3,0)*3,ROUND(($D$67-D66)*1440/10,0)*10)</f>
        <v>0</v>
      </c>
      <c r="J66" s="170" t="str">
        <f>IF(D66&lt;&gt;"",VLOOKUP(Protokoll!I66,Tinseth!$A$3:$L$27,MATCH(ROUND($G$55,2),Tinseth!$A$1:$L$1,0),FALSE),"")</f>
        <v/>
      </c>
      <c r="K66" s="171" t="str">
        <f t="shared" ref="K66" si="6">IF(D66&lt;&gt;"",J66*G66/100*H66*1000/$D$72,"")</f>
        <v/>
      </c>
      <c r="L66" s="167"/>
      <c r="M66" s="167"/>
      <c r="N66" s="167"/>
    </row>
    <row r="67" spans="3:14" ht="13.2" customHeight="1">
      <c r="C67" s="31" t="s">
        <v>90</v>
      </c>
      <c r="D67" s="61"/>
      <c r="E67" s="164"/>
      <c r="F67" s="164"/>
      <c r="G67" s="164"/>
      <c r="H67" s="165"/>
      <c r="I67" s="170"/>
      <c r="J67" s="170"/>
      <c r="K67" s="170"/>
      <c r="L67" s="167"/>
      <c r="M67" s="167"/>
      <c r="N67" s="167"/>
    </row>
    <row r="68" spans="3:14" ht="13.2" customHeight="1">
      <c r="C68" s="31" t="s">
        <v>88</v>
      </c>
      <c r="D68" s="61"/>
      <c r="E68" s="41" t="str">
        <f>IF($D$68&lt;&gt;"",IF(D69&lt;&gt;"",$D$69-D68,""),"")</f>
        <v/>
      </c>
      <c r="F68" s="62"/>
      <c r="G68" s="62"/>
      <c r="H68" s="52"/>
      <c r="I68" s="166"/>
      <c r="J68" s="167"/>
      <c r="K68" s="168"/>
      <c r="L68" s="167"/>
      <c r="M68" s="167"/>
      <c r="N68" s="167"/>
    </row>
    <row r="69" spans="3:14">
      <c r="C69" s="30" t="s">
        <v>34</v>
      </c>
      <c r="D69" s="61"/>
      <c r="E69" s="63" t="str">
        <f>IF(D69&lt;&gt;"",D69-D65,"")</f>
        <v/>
      </c>
      <c r="F69" s="164"/>
      <c r="G69" s="164"/>
      <c r="H69" s="165"/>
    </row>
    <row r="70" spans="3:14">
      <c r="C70" s="22"/>
      <c r="D70" s="17"/>
      <c r="E70" s="17"/>
      <c r="F70" s="17"/>
      <c r="G70" s="17"/>
      <c r="H70" s="32"/>
    </row>
    <row r="71" spans="3:14">
      <c r="C71" s="153" t="s">
        <v>40</v>
      </c>
      <c r="D71" s="68" t="s">
        <v>12</v>
      </c>
      <c r="E71" s="68" t="s">
        <v>24</v>
      </c>
      <c r="F71" s="70" t="s">
        <v>67</v>
      </c>
      <c r="G71" s="17"/>
      <c r="H71" s="32"/>
    </row>
    <row r="72" spans="3:14">
      <c r="C72" s="153"/>
      <c r="D72" s="69"/>
      <c r="E72" s="69"/>
      <c r="F72" s="70" t="str">
        <f>IF(E72&lt;&gt;"",E72*0.96,"")</f>
        <v/>
      </c>
      <c r="G72" s="17"/>
      <c r="H72" s="32"/>
    </row>
    <row r="73" spans="3:14">
      <c r="C73" s="15"/>
      <c r="D73" s="16"/>
      <c r="E73" s="16"/>
      <c r="F73" s="17"/>
      <c r="G73" s="17"/>
      <c r="H73" s="32"/>
    </row>
    <row r="74" spans="3:14" ht="15" thickBot="1">
      <c r="C74" s="154" t="str">
        <f>IF(E72&lt;&gt;"","Sudhausausbeute: "&amp;FIXED((E72*LOOKUP(E72,'Plato-Tabelle'!B2:B201,'Plato-Tabelle'!A2:A201)*0.96*D72)/D23,1)&amp;"%","Sudhausausbeute: %")</f>
        <v>Sudhausausbeute: %</v>
      </c>
      <c r="D74" s="155"/>
      <c r="E74" s="155"/>
      <c r="F74" s="33"/>
      <c r="G74" s="66" t="str">
        <f>"IBU: "&amp;ROUND(SUM(K61:K67),0)</f>
        <v>IBU: 0</v>
      </c>
      <c r="H74" s="34"/>
    </row>
    <row r="75" spans="3:14" ht="15" thickBot="1"/>
    <row r="76" spans="3:14" ht="15" thickBot="1">
      <c r="C76" s="121" t="s">
        <v>50</v>
      </c>
      <c r="D76" s="122"/>
      <c r="E76" s="122"/>
      <c r="F76" s="122"/>
      <c r="G76" s="122"/>
      <c r="H76" s="122"/>
      <c r="I76" s="115"/>
      <c r="J76" s="115"/>
      <c r="K76" s="116"/>
    </row>
    <row r="77" spans="3:14" ht="14.4" customHeight="1">
      <c r="C77" s="151" t="s">
        <v>59</v>
      </c>
      <c r="D77" s="73" t="s">
        <v>46</v>
      </c>
      <c r="E77" s="73" t="s">
        <v>8</v>
      </c>
      <c r="F77" s="60" t="s">
        <v>12</v>
      </c>
      <c r="G77" s="60" t="s">
        <v>24</v>
      </c>
      <c r="H77" s="11" t="s">
        <v>67</v>
      </c>
      <c r="I77" s="17"/>
      <c r="J77" s="17"/>
      <c r="K77" s="32"/>
    </row>
    <row r="78" spans="3:14" ht="15" thickBot="1">
      <c r="C78" s="152"/>
      <c r="D78" s="172"/>
      <c r="E78" s="80"/>
      <c r="F78" s="72"/>
      <c r="G78" s="72"/>
      <c r="H78" s="96" t="str">
        <f>IF(G78&lt;&gt;"",G78*0.96,"")</f>
        <v/>
      </c>
      <c r="I78" s="17"/>
      <c r="J78" s="17"/>
      <c r="K78" s="32"/>
    </row>
    <row r="79" spans="3:14" ht="15" thickBot="1">
      <c r="C79" s="139"/>
      <c r="D79" s="140"/>
      <c r="E79" s="140"/>
      <c r="F79" s="17"/>
      <c r="G79" s="17"/>
      <c r="H79" s="17"/>
      <c r="I79" s="17"/>
      <c r="J79" s="17"/>
      <c r="K79" s="32"/>
    </row>
    <row r="80" spans="3:14">
      <c r="C80" s="117" t="s">
        <v>38</v>
      </c>
      <c r="D80" s="150"/>
      <c r="E80" s="8" t="s">
        <v>91</v>
      </c>
      <c r="F80" s="17"/>
      <c r="G80" s="17"/>
      <c r="H80" s="17"/>
      <c r="I80" s="17"/>
      <c r="J80" s="17"/>
      <c r="K80" s="32"/>
    </row>
    <row r="81" spans="3:11" ht="15" thickBot="1">
      <c r="C81" s="148"/>
      <c r="D81" s="149"/>
      <c r="E81" s="48"/>
      <c r="F81" s="17"/>
      <c r="G81" s="17"/>
      <c r="H81" s="17"/>
      <c r="I81" s="17"/>
      <c r="J81" s="17"/>
      <c r="K81" s="32"/>
    </row>
    <row r="82" spans="3:11">
      <c r="C82" s="45" t="s">
        <v>50</v>
      </c>
      <c r="D82" s="43" t="s">
        <v>51</v>
      </c>
      <c r="E82" s="9" t="s">
        <v>63</v>
      </c>
      <c r="F82" s="17"/>
      <c r="G82" s="17"/>
      <c r="H82" s="17"/>
      <c r="I82" s="17"/>
      <c r="J82" s="17"/>
      <c r="K82" s="32"/>
    </row>
    <row r="83" spans="3:11" ht="15" thickBot="1">
      <c r="C83" s="53"/>
      <c r="D83" s="54"/>
      <c r="E83" s="48"/>
      <c r="F83" s="17"/>
      <c r="G83" s="17"/>
      <c r="H83" s="17"/>
      <c r="I83" s="17"/>
      <c r="J83" s="17"/>
      <c r="K83" s="32"/>
    </row>
    <row r="84" spans="3:11" ht="15" thickBot="1">
      <c r="C84" s="141"/>
      <c r="D84" s="142"/>
      <c r="E84" s="142"/>
      <c r="F84" s="33"/>
      <c r="G84" s="33"/>
      <c r="H84" s="33"/>
      <c r="I84" s="33"/>
      <c r="J84" s="33"/>
      <c r="K84" s="34"/>
    </row>
    <row r="85" spans="3:11" s="35" customFormat="1">
      <c r="C85" s="71" t="s">
        <v>46</v>
      </c>
      <c r="D85" s="73" t="s">
        <v>8</v>
      </c>
      <c r="E85" s="73" t="s">
        <v>7</v>
      </c>
      <c r="F85" s="73" t="s">
        <v>24</v>
      </c>
      <c r="G85" s="88" t="s">
        <v>80</v>
      </c>
      <c r="H85" s="88" t="s">
        <v>81</v>
      </c>
      <c r="I85" s="88" t="s">
        <v>47</v>
      </c>
      <c r="J85" s="88" t="s">
        <v>69</v>
      </c>
      <c r="K85" s="89" t="s">
        <v>74</v>
      </c>
    </row>
    <row r="86" spans="3:11">
      <c r="C86" s="74"/>
      <c r="D86" s="75"/>
      <c r="E86" s="76"/>
      <c r="F86" s="77"/>
      <c r="G86" s="90" t="str">
        <f xml:space="preserve"> IF(F86&lt;&gt;"",LOOKUP( 1-0.00085683*$H$78/1.03+0.0034941*F86/1.03,'Plato-Tabelle'!$A$2:$A$201,'Plato-Tabelle'!$B$2:$B$201),"")</f>
        <v/>
      </c>
      <c r="H86" s="90" t="str">
        <f>IF(F86&lt;&gt;"",0.1808*$H$78+0.8192*G86,"")</f>
        <v/>
      </c>
      <c r="I86" s="91" t="str">
        <f>IF(F86&lt;&gt;"", (1-G86/$H$78),"")</f>
        <v/>
      </c>
      <c r="J86" s="91" t="str">
        <f>IF(F86&lt;&gt;"",(1-H86/$H$78),"")</f>
        <v/>
      </c>
      <c r="K86" s="92" t="str">
        <f>IF(F86&lt;&gt;"",FIXED((261.1/(261.53-H86)*($H$78-H86)/(2.0665-0.010665*$H$78)/0.794),1)&amp;"%","")</f>
        <v/>
      </c>
    </row>
    <row r="87" spans="3:11">
      <c r="C87" s="74"/>
      <c r="D87" s="75"/>
      <c r="E87" s="76"/>
      <c r="F87" s="77"/>
      <c r="G87" s="90" t="str">
        <f xml:space="preserve"> IF(F87&lt;&gt;"",LOOKUP( 1-0.00085683*$H$78/1.03+0.0034941*F87/1.03,'Plato-Tabelle'!$A$2:$A$201,'Plato-Tabelle'!$B$2:$B$201),"")</f>
        <v/>
      </c>
      <c r="H87" s="90" t="str">
        <f>IF(F87&lt;&gt;"",0.1808*$H$78+0.8192*G87,"")</f>
        <v/>
      </c>
      <c r="I87" s="91" t="str">
        <f>IF(F87&lt;&gt;"", (1-G87/$H$78),"")</f>
        <v/>
      </c>
      <c r="J87" s="91" t="str">
        <f>IF(F87&lt;&gt;"",(1-H87/$H$78),"")</f>
        <v/>
      </c>
      <c r="K87" s="92" t="str">
        <f>IF(F87&lt;&gt;"",FIXED((261.1/(261.53-H87)*($H$78-H87)/(2.0665-0.010665*$H$78)/0.794),1)&amp;"%","")</f>
        <v/>
      </c>
    </row>
    <row r="88" spans="3:11">
      <c r="C88" s="74"/>
      <c r="D88" s="75"/>
      <c r="E88" s="76"/>
      <c r="F88" s="77"/>
      <c r="G88" s="90" t="str">
        <f xml:space="preserve"> IF(F88&lt;&gt;"",LOOKUP( 1-0.00085683*$H$78/1.03+0.0034941*F88/1.03,'Plato-Tabelle'!$A$2:$A$201,'Plato-Tabelle'!$B$2:$B$201),"")</f>
        <v/>
      </c>
      <c r="H88" s="90" t="str">
        <f>IF(F88&lt;&gt;"",0.1808*$H$78+0.8192*G88,"")</f>
        <v/>
      </c>
      <c r="I88" s="91" t="str">
        <f>IF(F88&lt;&gt;"", (1-G88/$H$78),"")</f>
        <v/>
      </c>
      <c r="J88" s="91" t="str">
        <f>IF(F88&lt;&gt;"",(1-H88/$H$78),"")</f>
        <v/>
      </c>
      <c r="K88" s="92" t="str">
        <f>IF(F88&lt;&gt;"",FIXED((261.1/(261.53-H88)*($H$78-H88)/(2.0665-0.010665*$H$78)/0.794),1)&amp;"%","")</f>
        <v/>
      </c>
    </row>
    <row r="89" spans="3:11">
      <c r="C89" s="74"/>
      <c r="D89" s="75"/>
      <c r="E89" s="76"/>
      <c r="F89" s="77"/>
      <c r="G89" s="90" t="str">
        <f xml:space="preserve"> IF(F89&lt;&gt;"",LOOKUP( 1-0.00085683*$H$78/1.03+0.0034941*F89/1.03,'Plato-Tabelle'!$A$2:$A$201,'Plato-Tabelle'!$B$2:$B$201),"")</f>
        <v/>
      </c>
      <c r="H89" s="90" t="str">
        <f>IF(F89&lt;&gt;"",0.1808*$H$78+0.8192*G89,"")</f>
        <v/>
      </c>
      <c r="I89" s="91" t="str">
        <f>IF(F89&lt;&gt;"", (1-G89/$H$78),"")</f>
        <v/>
      </c>
      <c r="J89" s="91" t="str">
        <f>IF(F89&lt;&gt;"",(1-H89/$H$78),"")</f>
        <v/>
      </c>
      <c r="K89" s="92" t="str">
        <f>IF(F89&lt;&gt;"",FIXED((261.1/(261.53-H89)*($H$78-H89)/(2.0665-0.010665*$H$78)/0.794),1)&amp;"%","")</f>
        <v/>
      </c>
    </row>
    <row r="90" spans="3:11">
      <c r="C90" s="74"/>
      <c r="D90" s="75"/>
      <c r="E90" s="76"/>
      <c r="F90" s="77"/>
      <c r="G90" s="90" t="str">
        <f xml:space="preserve"> IF(F90&lt;&gt;"",LOOKUP( 1-0.00085683*$H$78/1.03+0.0034941*F90/1.03,'Plato-Tabelle'!$A$2:$A$201,'Plato-Tabelle'!$B$2:$B$201),"")</f>
        <v/>
      </c>
      <c r="H90" s="90" t="str">
        <f>IF(F90&lt;&gt;"",0.1808*$H$78+0.8192*G90,"")</f>
        <v/>
      </c>
      <c r="I90" s="91" t="str">
        <f>IF(F90&lt;&gt;"", (1-G90/$H$78),"")</f>
        <v/>
      </c>
      <c r="J90" s="91" t="str">
        <f>IF(F90&lt;&gt;"",(1-H90/$H$78),"")</f>
        <v/>
      </c>
      <c r="K90" s="92" t="str">
        <f>IF(F90&lt;&gt;"",FIXED((261.1/(261.53-H90)*($H$78-H90)/(2.0665-0.010665*$H$78)/0.794),1)&amp;"%","")</f>
        <v/>
      </c>
    </row>
    <row r="91" spans="3:11">
      <c r="C91" s="74"/>
      <c r="D91" s="75"/>
      <c r="E91" s="76"/>
      <c r="F91" s="77"/>
      <c r="G91" s="90" t="str">
        <f xml:space="preserve"> IF(F91&lt;&gt;"",LOOKUP( 1-0.00085683*$H$78/1.03+0.0034941*F91/1.03,'Plato-Tabelle'!$A$2:$A$201,'Plato-Tabelle'!$B$2:$B$201),"")</f>
        <v/>
      </c>
      <c r="H91" s="90" t="str">
        <f>IF(F91&lt;&gt;"",0.1808*$H$78+0.8192*G91,"")</f>
        <v/>
      </c>
      <c r="I91" s="91" t="str">
        <f>IF(F91&lt;&gt;"", (1-G91/$H$78),"")</f>
        <v/>
      </c>
      <c r="J91" s="91" t="str">
        <f>IF(F91&lt;&gt;"",(1-H91/$H$78),"")</f>
        <v/>
      </c>
      <c r="K91" s="92" t="str">
        <f>IF(F91&lt;&gt;"",FIXED((261.1/(261.53-H91)*($H$78-H91)/(2.0665-0.010665*$H$78)/0.794),1)&amp;"%","")</f>
        <v/>
      </c>
    </row>
    <row r="92" spans="3:11">
      <c r="C92" s="74"/>
      <c r="D92" s="75"/>
      <c r="E92" s="76"/>
      <c r="F92" s="77"/>
      <c r="G92" s="90" t="str">
        <f xml:space="preserve"> IF(F92&lt;&gt;"",LOOKUP( 1-0.00085683*$H$78/1.03+0.0034941*F92/1.03,'Plato-Tabelle'!$A$2:$A$201,'Plato-Tabelle'!$B$2:$B$201),"")</f>
        <v/>
      </c>
      <c r="H92" s="90" t="str">
        <f>IF(F92&lt;&gt;"",0.1808*$H$78+0.8192*G92,"")</f>
        <v/>
      </c>
      <c r="I92" s="91" t="str">
        <f>IF(F92&lt;&gt;"", (1-G92/$H$78),"")</f>
        <v/>
      </c>
      <c r="J92" s="91" t="str">
        <f>IF(F92&lt;&gt;"",(1-H92/$H$78),"")</f>
        <v/>
      </c>
      <c r="K92" s="92" t="str">
        <f>IF(F92&lt;&gt;"",FIXED((261.1/(261.53-H92)*($H$78-H92)/(2.0665-0.010665*$H$78)/0.794),1)&amp;"%","")</f>
        <v/>
      </c>
    </row>
    <row r="93" spans="3:11">
      <c r="C93" s="78"/>
      <c r="D93" s="75"/>
      <c r="E93" s="76"/>
      <c r="F93" s="77"/>
      <c r="G93" s="90" t="str">
        <f xml:space="preserve"> IF(F93&lt;&gt;"",LOOKUP( 1-0.00085683*$H$78/1.03+0.0034941*F93/1.03,'Plato-Tabelle'!$A$2:$A$201,'Plato-Tabelle'!$B$2:$B$201),"")</f>
        <v/>
      </c>
      <c r="H93" s="90" t="str">
        <f>IF(F93&lt;&gt;"",0.1808*$H$78+0.8192*G93,"")</f>
        <v/>
      </c>
      <c r="I93" s="91" t="str">
        <f>IF(F93&lt;&gt;"", (1-G93/$H$78),"")</f>
        <v/>
      </c>
      <c r="J93" s="91" t="str">
        <f>IF(F93&lt;&gt;"",(1-H93/$H$78),"")</f>
        <v/>
      </c>
      <c r="K93" s="92" t="str">
        <f>IF(F93&lt;&gt;"",FIXED((261.1/(261.53-H93)*($H$78-H93)/(2.0665-0.010665*$H$78)/0.794),1)&amp;"%","")</f>
        <v/>
      </c>
    </row>
    <row r="94" spans="3:11" ht="15" thickBot="1">
      <c r="C94" s="79"/>
      <c r="D94" s="80"/>
      <c r="E94" s="81"/>
      <c r="F94" s="82"/>
      <c r="G94" s="93" t="str">
        <f xml:space="preserve"> IF(F94&lt;&gt;"",LOOKUP( 1-0.00085683*$H$78/1.03+0.0034941*F94/1.03,'Plato-Tabelle'!$A$2:$A$201,'Plato-Tabelle'!$B$2:$B$201),"")</f>
        <v/>
      </c>
      <c r="H94" s="93" t="str">
        <f>IF(F94&lt;&gt;"",0.1808*$H$78+0.8192*G94,"")</f>
        <v/>
      </c>
      <c r="I94" s="94" t="str">
        <f>IF(F94&lt;&gt;"", (1-G94/$H$78),"")</f>
        <v/>
      </c>
      <c r="J94" s="94" t="str">
        <f>IF(F94&lt;&gt;"",(1-H94/$H$78),"")</f>
        <v/>
      </c>
      <c r="K94" s="95" t="str">
        <f>IF(F94&lt;&gt;"",FIXED((261.1/(261.53-H94)*($H$78-H94)/(2.0665-0.010665*$H$78)/0.794),1)&amp;"%","")</f>
        <v/>
      </c>
    </row>
    <row r="95" spans="3:11" ht="15" thickBot="1"/>
    <row r="96" spans="3:11" ht="15" thickBot="1">
      <c r="C96" s="114" t="s">
        <v>54</v>
      </c>
      <c r="D96" s="115"/>
      <c r="E96" s="115"/>
      <c r="F96" s="115"/>
      <c r="G96" s="115"/>
      <c r="H96" s="115"/>
      <c r="I96" s="116"/>
    </row>
    <row r="97" spans="3:11" s="37" customFormat="1" ht="28.8">
      <c r="C97" s="117" t="s">
        <v>53</v>
      </c>
      <c r="D97" s="38" t="s">
        <v>72</v>
      </c>
      <c r="E97" s="14" t="s">
        <v>70</v>
      </c>
      <c r="F97" s="14" t="s">
        <v>65</v>
      </c>
      <c r="G97" s="14" t="s">
        <v>66</v>
      </c>
      <c r="H97" s="14" t="s">
        <v>71</v>
      </c>
      <c r="I97" s="36" t="s">
        <v>76</v>
      </c>
      <c r="J97" s="3"/>
      <c r="K97" s="3"/>
    </row>
    <row r="98" spans="3:11" ht="15" thickBot="1">
      <c r="C98" s="118"/>
      <c r="D98" s="54"/>
      <c r="E98" s="54"/>
      <c r="F98" s="54"/>
      <c r="G98" s="54"/>
      <c r="H98" s="54"/>
      <c r="I98" s="48"/>
    </row>
    <row r="99" spans="3:11" ht="15" thickBot="1">
      <c r="C99" s="141"/>
      <c r="D99" s="142"/>
      <c r="E99" s="142"/>
      <c r="F99" s="142"/>
      <c r="G99" s="143"/>
      <c r="H99" s="143"/>
      <c r="I99" s="144"/>
    </row>
    <row r="100" spans="3:11">
      <c r="C100" s="117" t="s">
        <v>55</v>
      </c>
      <c r="D100" s="7" t="s">
        <v>46</v>
      </c>
      <c r="E100" s="7" t="s">
        <v>56</v>
      </c>
      <c r="F100" s="8" t="s">
        <v>57</v>
      </c>
      <c r="G100" s="145"/>
      <c r="H100" s="145"/>
      <c r="I100" s="146"/>
    </row>
    <row r="101" spans="3:11" ht="15" thickBot="1">
      <c r="C101" s="118"/>
      <c r="D101" s="55"/>
      <c r="E101" s="54"/>
      <c r="F101" s="99" t="str">
        <f>IF(E101&lt;&gt;"",E101*G98,"")</f>
        <v/>
      </c>
      <c r="G101" s="140"/>
      <c r="H101" s="140"/>
      <c r="I101" s="147"/>
    </row>
    <row r="102" spans="3:11" ht="15" thickBot="1"/>
    <row r="103" spans="3:11" ht="15" thickBot="1">
      <c r="C103" s="121" t="s">
        <v>75</v>
      </c>
      <c r="D103" s="122"/>
      <c r="E103" s="122"/>
      <c r="F103" s="122"/>
      <c r="G103" s="122"/>
      <c r="H103" s="122"/>
      <c r="I103" s="123"/>
    </row>
    <row r="104" spans="3:11">
      <c r="C104" s="83" t="s">
        <v>64</v>
      </c>
      <c r="D104" s="84" t="str">
        <f>F101</f>
        <v/>
      </c>
      <c r="E104" s="109"/>
      <c r="F104" s="119" t="s">
        <v>62</v>
      </c>
      <c r="G104" s="119"/>
      <c r="H104" s="119"/>
      <c r="I104" s="120"/>
    </row>
    <row r="105" spans="3:11">
      <c r="C105" s="85" t="s">
        <v>73</v>
      </c>
      <c r="D105" s="70" t="str">
        <f>H78</f>
        <v/>
      </c>
      <c r="E105" s="110"/>
      <c r="F105" s="105"/>
      <c r="G105" s="105"/>
      <c r="H105" s="105"/>
      <c r="I105" s="106"/>
    </row>
    <row r="106" spans="3:11">
      <c r="C106" s="85" t="s">
        <v>74</v>
      </c>
      <c r="D106" s="70">
        <f>MAX(K86:K94)+I98</f>
        <v>0</v>
      </c>
      <c r="E106" s="110"/>
      <c r="F106" s="105"/>
      <c r="G106" s="105"/>
      <c r="H106" s="105"/>
      <c r="I106" s="106"/>
    </row>
    <row r="107" spans="3:11" ht="15.6">
      <c r="C107" s="85" t="s">
        <v>72</v>
      </c>
      <c r="D107" s="70">
        <f>D98</f>
        <v>0</v>
      </c>
      <c r="E107" s="110"/>
      <c r="F107" s="105"/>
      <c r="G107" s="105"/>
      <c r="H107" s="105"/>
      <c r="I107" s="106"/>
    </row>
    <row r="108" spans="3:11">
      <c r="C108" s="85" t="s">
        <v>60</v>
      </c>
      <c r="D108" s="70" t="str">
        <f>IF(E23&lt;&gt;"",E23,"")</f>
        <v>Kochzeit? SW?</v>
      </c>
      <c r="E108" s="110"/>
      <c r="F108" s="105"/>
      <c r="G108" s="105"/>
      <c r="H108" s="105"/>
      <c r="I108" s="106"/>
    </row>
    <row r="109" spans="3:11" ht="15" thickBot="1">
      <c r="C109" s="86" t="s">
        <v>61</v>
      </c>
      <c r="D109" s="87" t="str">
        <f>IF(SUM(K61:K64)&gt;0,SUM(K61:K64),"")</f>
        <v/>
      </c>
      <c r="E109" s="111"/>
      <c r="F109" s="107"/>
      <c r="G109" s="107"/>
      <c r="H109" s="107"/>
      <c r="I109" s="108"/>
    </row>
  </sheetData>
  <sheetProtection algorithmName="SHA-512" hashValue="NTWk/TcubRde05FSChH4/9wP+yDH3+2pRr7B4DCx/5R5ESq9tMiHR/UZ67qiMacwAi9AsiHvQ7HqLAwkQEjcxQ==" saltValue="DSWiwU+MkUBUQ7J0qyIDYw==" spinCount="100000" sheet="1" objects="1" scenarios="1" selectLockedCells="1"/>
  <protectedRanges>
    <protectedRange sqref="D72:E72 F78:G78" name="Bereich17"/>
    <protectedRange sqref="D49:E49 D55:E55" name="Bereich16"/>
    <protectedRange sqref="D98:I98" name="Bereich12"/>
    <protectedRange sqref="C86:F94 D78:E78" name="Bereich11"/>
    <protectedRange sqref="C83:E83" name="Bereich10"/>
    <protectedRange sqref="C81:E81" name="Bereich9"/>
    <protectedRange sqref="F61:H64 F66:H66 F68:H68" name="Bereich8"/>
    <protectedRange sqref="D59:D69" name="Bereich7"/>
    <protectedRange sqref="D52" name="Bereich6"/>
    <protectedRange sqref="D42:D45 E43:E44" name="Bereich5"/>
    <protectedRange sqref="D30:E41" name="Bereich4"/>
    <protectedRange sqref="D27" name="Bereich3"/>
    <protectedRange sqref="D4:E10" name="Bereich2"/>
    <protectedRange sqref="C14:E22" name="Bereich1"/>
    <protectedRange sqref="D101:F101" name="Bereich13"/>
    <protectedRange sqref="D109" name="Bereich14"/>
    <protectedRange sqref="F105" name="Bereich15"/>
  </protectedRanges>
  <dataConsolidate/>
  <mergeCells count="39">
    <mergeCell ref="J60:K60"/>
    <mergeCell ref="C26:C27"/>
    <mergeCell ref="H2:I10"/>
    <mergeCell ref="C47:F47"/>
    <mergeCell ref="E50:F53"/>
    <mergeCell ref="C25:F25"/>
    <mergeCell ref="E42:F42"/>
    <mergeCell ref="C51:C52"/>
    <mergeCell ref="F59:H60"/>
    <mergeCell ref="C80:D80"/>
    <mergeCell ref="C77:C78"/>
    <mergeCell ref="C71:C72"/>
    <mergeCell ref="C76:K76"/>
    <mergeCell ref="C74:E74"/>
    <mergeCell ref="D6:E6"/>
    <mergeCell ref="C12:F12"/>
    <mergeCell ref="C2:E2"/>
    <mergeCell ref="D9:E9"/>
    <mergeCell ref="D8:E8"/>
    <mergeCell ref="D10:E10"/>
    <mergeCell ref="D7:E7"/>
    <mergeCell ref="D5:E5"/>
    <mergeCell ref="D4:E4"/>
    <mergeCell ref="F105:I109"/>
    <mergeCell ref="E104:E109"/>
    <mergeCell ref="E45:F45"/>
    <mergeCell ref="C57:H57"/>
    <mergeCell ref="C48:C49"/>
    <mergeCell ref="C54:C55"/>
    <mergeCell ref="F104:I104"/>
    <mergeCell ref="C103:I103"/>
    <mergeCell ref="C97:C98"/>
    <mergeCell ref="C100:C101"/>
    <mergeCell ref="C79:E79"/>
    <mergeCell ref="C84:E84"/>
    <mergeCell ref="C96:I96"/>
    <mergeCell ref="G99:I101"/>
    <mergeCell ref="C99:F99"/>
    <mergeCell ref="C81:D81"/>
  </mergeCells>
  <conditionalFormatting sqref="D4:E10">
    <cfRule type="containsBlanks" dxfId="11" priority="11">
      <formula>LEN(TRIM(D4))=0</formula>
    </cfRule>
  </conditionalFormatting>
  <conditionalFormatting sqref="D27">
    <cfRule type="containsBlanks" dxfId="10" priority="10">
      <formula>LEN(TRIM(D27))=0</formula>
    </cfRule>
  </conditionalFormatting>
  <conditionalFormatting sqref="D30:D45 E30:E41 E43:E44">
    <cfRule type="containsBlanks" dxfId="9" priority="9">
      <formula>LEN(TRIM(D30))=0</formula>
    </cfRule>
  </conditionalFormatting>
  <conditionalFormatting sqref="D49:E49 D52 D55:E55 D59:D69 F61:H64 D72:E72">
    <cfRule type="containsBlanks" dxfId="8" priority="8">
      <formula>LEN(TRIM(D49))=0</formula>
    </cfRule>
  </conditionalFormatting>
  <conditionalFormatting sqref="D49:E49 D52 D55:E55 D59:D69 F61:H64 D72:E72 C81:E81 C83:E83 C86:F94 D98:I98 D101:E101 F105 D78:G78">
    <cfRule type="containsBlanks" dxfId="7" priority="7">
      <formula>LEN(TRIM(C49))=0</formula>
    </cfRule>
  </conditionalFormatting>
  <conditionalFormatting sqref="D14:E22">
    <cfRule type="cellIs" dxfId="6" priority="6" operator="equal">
      <formula>0</formula>
    </cfRule>
  </conditionalFormatting>
  <conditionalFormatting sqref="F66:H66">
    <cfRule type="containsBlanks" dxfId="3" priority="4">
      <formula>LEN(TRIM(F66))=0</formula>
    </cfRule>
  </conditionalFormatting>
  <conditionalFormatting sqref="F66:H66">
    <cfRule type="containsBlanks" dxfId="2" priority="3">
      <formula>LEN(TRIM(F66))=0</formula>
    </cfRule>
  </conditionalFormatting>
  <conditionalFormatting sqref="F68:H68">
    <cfRule type="containsBlanks" dxfId="1" priority="2">
      <formula>LEN(TRIM(F68))=0</formula>
    </cfRule>
  </conditionalFormatting>
  <conditionalFormatting sqref="F68:H68">
    <cfRule type="containsBlanks" dxfId="0" priority="1">
      <formula>LEN(TRIM(F68))=0</formula>
    </cfRule>
  </conditionalFormatting>
  <dataValidations count="4">
    <dataValidation type="list" allowBlank="1" showInputMessage="1" showErrorMessage="1" sqref="D9" xr:uid="{0AB503C1-4B16-4E22-B5D0-C837BAB5BF33}">
      <formula1>"Obergärig, Untergärig"</formula1>
    </dataValidation>
    <dataValidation type="list" allowBlank="1" showInputMessage="1" showErrorMessage="1" sqref="E83" xr:uid="{DB09BA44-2B0E-4239-BBAA-7ABD5FDEEA35}">
      <formula1>"Auswahl, ja, nein"</formula1>
    </dataValidation>
    <dataValidation type="list" allowBlank="1" showInputMessage="1" showErrorMessage="1" sqref="C83:D83" xr:uid="{CECD47E3-525E-4ADC-BD38-F5807E7412B9}">
      <formula1>"Auswahl, trocken, flüssig"</formula1>
    </dataValidation>
    <dataValidation type="list" allowBlank="1" showInputMessage="1" showErrorMessage="1" sqref="C83" xr:uid="{F6C26BA2-E24E-456F-9BB5-96303BF70B15}">
      <formula1>"Auswahl, Obergärig, Untergärig"</formula1>
    </dataValidation>
  </dataValidations>
  <hyperlinks>
    <hyperlink ref="B31" location="Tabelle1!E13" tooltip="Nur bei Roggen, 35-40°C, 15-30 Min." display="i" xr:uid="{92F9BE71-393C-44A4-83E0-0959B6DB21A9}"/>
    <hyperlink ref="B33" location="Tabelle1!E15" tooltip="Nur bei Weizen, 45°C, 15 Min." display="i" xr:uid="{B887934D-AE3E-45D6-91B7-1BF69483DDF1}"/>
    <hyperlink ref="B35" location="Protokoll!B33" tooltip="Nur bei Weizen; 48°C, 15 Min." display="i" xr:uid="{247BC11F-F306-4E72-A9CD-8BBBA943DB59}"/>
    <hyperlink ref="B37" location="Tabelle1!E19" tooltip="Entbehrlich, sinnvoll bei Weizen, 52°C (50-58), 10-20 Min." display="i" xr:uid="{CCDB59D7-6821-4B25-8BD8-3B22B6010331}"/>
    <hyperlink ref="B39" location="Tabelle1!E21" tooltip="63°C (60-68); 30-90 Min." display="i" xr:uid="{F06FCC4D-D375-4BD0-8F65-F7D5008DCC8F}"/>
    <hyperlink ref="B41" location="Tabelle1!E23" tooltip="72°C (68-76), 15-30 Min." display="i" xr:uid="{86F1EBA2-0520-467B-9642-0D9B88B664B0}"/>
    <hyperlink ref="B44" location="Tabelle1!E23" tooltip="78°C (77-80); 20 Min." display="i" xr:uid="{932A4B02-BD38-4D4E-BBEC-99AAD056A314}"/>
  </hyperlinks>
  <pageMargins left="0.7" right="0.7" top="0.78740157499999996" bottom="0.78740157499999996" header="0.3" footer="0.3"/>
  <pageSetup paperSize="9" scale="61" fitToHeight="0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89C96-7CC2-49B2-8071-8D841E652B45}">
  <sheetPr>
    <tabColor rgb="FFFF8B8B"/>
  </sheetPr>
  <dimension ref="A1:D201"/>
  <sheetViews>
    <sheetView workbookViewId="0">
      <selection activeCell="C45" sqref="C45"/>
    </sheetView>
  </sheetViews>
  <sheetFormatPr baseColWidth="10" defaultRowHeight="14.4"/>
  <sheetData>
    <row r="1" spans="1:4" ht="15" thickBot="1">
      <c r="A1" s="1" t="s">
        <v>41</v>
      </c>
      <c r="B1" s="1" t="s">
        <v>42</v>
      </c>
      <c r="C1" s="1" t="s">
        <v>43</v>
      </c>
      <c r="D1" s="1" t="s">
        <v>44</v>
      </c>
    </row>
    <row r="2" spans="1:4" ht="15" thickBot="1">
      <c r="A2" s="2">
        <v>1</v>
      </c>
      <c r="B2" s="2">
        <v>0</v>
      </c>
      <c r="C2" s="2">
        <v>0</v>
      </c>
      <c r="D2" s="2">
        <v>0</v>
      </c>
    </row>
    <row r="3" spans="1:4" ht="15" thickBot="1">
      <c r="A3" s="2">
        <v>1.0003899999999999</v>
      </c>
      <c r="B3" s="2">
        <v>0.1</v>
      </c>
      <c r="C3" s="2">
        <v>0.1</v>
      </c>
      <c r="D3" s="2">
        <v>0.1</v>
      </c>
    </row>
    <row r="4" spans="1:4" ht="15" thickBot="1">
      <c r="A4" s="2">
        <v>1.00078</v>
      </c>
      <c r="B4" s="2">
        <v>0.2</v>
      </c>
      <c r="C4" s="2">
        <v>0.2</v>
      </c>
      <c r="D4" s="2">
        <v>0.19</v>
      </c>
    </row>
    <row r="5" spans="1:4" ht="15" thickBot="1">
      <c r="A5" s="2">
        <v>1.0011699999999999</v>
      </c>
      <c r="B5" s="2">
        <v>0.3</v>
      </c>
      <c r="C5" s="2">
        <v>0.3</v>
      </c>
      <c r="D5" s="2">
        <v>0.28999999999999998</v>
      </c>
    </row>
    <row r="6" spans="1:4" ht="15" thickBot="1">
      <c r="A6" s="2">
        <v>1.00156</v>
      </c>
      <c r="B6" s="2">
        <v>0.4</v>
      </c>
      <c r="C6" s="2">
        <v>0.4</v>
      </c>
      <c r="D6" s="2">
        <v>0.38</v>
      </c>
    </row>
    <row r="7" spans="1:4" ht="15" thickBot="1">
      <c r="A7" s="2">
        <v>1.0019499999999999</v>
      </c>
      <c r="B7" s="2">
        <v>0.5</v>
      </c>
      <c r="C7" s="2">
        <v>0.5</v>
      </c>
      <c r="D7" s="2">
        <v>0.48</v>
      </c>
    </row>
    <row r="8" spans="1:4" ht="15" thickBot="1">
      <c r="A8" s="2">
        <v>1.00234</v>
      </c>
      <c r="B8" s="2">
        <v>0.6</v>
      </c>
      <c r="C8" s="2">
        <v>0.6</v>
      </c>
      <c r="D8" s="2">
        <v>0.57999999999999996</v>
      </c>
    </row>
    <row r="9" spans="1:4" ht="15" thickBot="1">
      <c r="A9" s="2">
        <v>1.0027299999999999</v>
      </c>
      <c r="B9" s="2">
        <v>0.7</v>
      </c>
      <c r="C9" s="2">
        <v>0.7</v>
      </c>
      <c r="D9" s="2">
        <v>0.67</v>
      </c>
    </row>
    <row r="10" spans="1:4" ht="15" thickBot="1">
      <c r="A10" s="2">
        <v>1.00312</v>
      </c>
      <c r="B10" s="2">
        <v>0.8</v>
      </c>
      <c r="C10" s="2">
        <v>0.8</v>
      </c>
      <c r="D10" s="2">
        <v>0.77</v>
      </c>
    </row>
    <row r="11" spans="1:4" ht="15" thickBot="1">
      <c r="A11" s="2">
        <v>1.0035099999999999</v>
      </c>
      <c r="B11" s="2">
        <v>0.9</v>
      </c>
      <c r="C11" s="2">
        <v>0.9</v>
      </c>
      <c r="D11" s="2">
        <v>0.86</v>
      </c>
    </row>
    <row r="12" spans="1:4" ht="15" thickBot="1">
      <c r="A12" s="2">
        <v>1.0039</v>
      </c>
      <c r="B12" s="2">
        <v>1</v>
      </c>
      <c r="C12" s="2">
        <v>1</v>
      </c>
      <c r="D12" s="2">
        <v>0.96</v>
      </c>
    </row>
    <row r="13" spans="1:4" ht="15" thickBot="1">
      <c r="A13" s="2">
        <v>1.0042899999999999</v>
      </c>
      <c r="B13" s="2">
        <v>1.1000000000000001</v>
      </c>
      <c r="C13" s="2">
        <v>1.1000000000000001</v>
      </c>
      <c r="D13" s="2">
        <v>1.06</v>
      </c>
    </row>
    <row r="14" spans="1:4" ht="15" thickBot="1">
      <c r="A14" s="2">
        <v>1.00468</v>
      </c>
      <c r="B14" s="2">
        <v>1.2</v>
      </c>
      <c r="C14" s="2">
        <v>1.2</v>
      </c>
      <c r="D14" s="2">
        <v>1.1599999999999999</v>
      </c>
    </row>
    <row r="15" spans="1:4" ht="15" thickBot="1">
      <c r="A15" s="2">
        <v>1.00508</v>
      </c>
      <c r="B15" s="2">
        <v>1.3</v>
      </c>
      <c r="C15" s="2">
        <v>1.3</v>
      </c>
      <c r="D15" s="2">
        <v>1.26</v>
      </c>
    </row>
    <row r="16" spans="1:4" ht="15" thickBot="1">
      <c r="A16" s="2">
        <v>1.0054700000000001</v>
      </c>
      <c r="B16" s="2">
        <v>1.4</v>
      </c>
      <c r="C16" s="2">
        <v>1.41</v>
      </c>
      <c r="D16" s="2">
        <v>1.35</v>
      </c>
    </row>
    <row r="17" spans="1:4" ht="15" thickBot="1">
      <c r="A17" s="2">
        <v>1.0058499999999999</v>
      </c>
      <c r="B17" s="2">
        <v>1.5</v>
      </c>
      <c r="C17" s="2">
        <v>1.51</v>
      </c>
      <c r="D17" s="2">
        <v>1.45</v>
      </c>
    </row>
    <row r="18" spans="1:4" ht="15" thickBot="1">
      <c r="A18" s="2">
        <v>1.00624</v>
      </c>
      <c r="B18" s="2">
        <v>1.6</v>
      </c>
      <c r="C18" s="2">
        <v>1.61</v>
      </c>
      <c r="D18" s="2">
        <v>1.55</v>
      </c>
    </row>
    <row r="19" spans="1:4" ht="15" thickBot="1">
      <c r="A19" s="2">
        <v>1.0066299999999999</v>
      </c>
      <c r="B19" s="2">
        <v>1.7</v>
      </c>
      <c r="C19" s="2">
        <v>1.71</v>
      </c>
      <c r="D19" s="2">
        <v>1.64</v>
      </c>
    </row>
    <row r="20" spans="1:4" ht="15" thickBot="1">
      <c r="A20" s="2">
        <v>1.00702</v>
      </c>
      <c r="B20" s="2">
        <v>1.8</v>
      </c>
      <c r="C20" s="2">
        <v>1.81</v>
      </c>
      <c r="D20" s="2">
        <v>1.74</v>
      </c>
    </row>
    <row r="21" spans="1:4" ht="15" thickBot="1">
      <c r="A21" s="2">
        <v>1.0074099999999999</v>
      </c>
      <c r="B21" s="2">
        <v>1.9</v>
      </c>
      <c r="C21" s="2">
        <v>1.91</v>
      </c>
      <c r="D21" s="2">
        <v>1.83</v>
      </c>
    </row>
    <row r="22" spans="1:4" ht="15" thickBot="1">
      <c r="A22" s="2">
        <v>1.0078100000000001</v>
      </c>
      <c r="B22" s="2">
        <v>2</v>
      </c>
      <c r="C22" s="2">
        <v>2.0099999999999998</v>
      </c>
      <c r="D22" s="2">
        <v>1.94</v>
      </c>
    </row>
    <row r="23" spans="1:4" ht="15" thickBot="1">
      <c r="A23" s="2">
        <v>1.0082</v>
      </c>
      <c r="B23" s="2">
        <v>2.1</v>
      </c>
      <c r="C23" s="2">
        <v>2.11</v>
      </c>
      <c r="D23" s="2">
        <v>2.04</v>
      </c>
    </row>
    <row r="24" spans="1:4" ht="15" thickBot="1">
      <c r="A24" s="2">
        <v>1.0085999999999999</v>
      </c>
      <c r="B24" s="2">
        <v>2.2000000000000002</v>
      </c>
      <c r="C24" s="2">
        <v>2.21</v>
      </c>
      <c r="D24" s="2">
        <v>2.13</v>
      </c>
    </row>
    <row r="25" spans="1:4" ht="15" thickBot="1">
      <c r="A25" s="2">
        <v>1.0089900000000001</v>
      </c>
      <c r="B25" s="2">
        <v>2.2999999999999998</v>
      </c>
      <c r="C25" s="2">
        <v>2.3199999999999998</v>
      </c>
      <c r="D25" s="2">
        <v>2.23</v>
      </c>
    </row>
    <row r="26" spans="1:4" ht="15" thickBot="1">
      <c r="A26" s="2">
        <v>1.0093799999999999</v>
      </c>
      <c r="B26" s="2">
        <v>2.4</v>
      </c>
      <c r="C26" s="2">
        <v>2.42</v>
      </c>
      <c r="D26" s="2">
        <v>2.33</v>
      </c>
    </row>
    <row r="27" spans="1:4" ht="15" thickBot="1">
      <c r="A27" s="2">
        <v>1.0097700000000001</v>
      </c>
      <c r="B27" s="2">
        <v>2.5</v>
      </c>
      <c r="C27" s="2">
        <v>2.52</v>
      </c>
      <c r="D27" s="2">
        <v>2.42</v>
      </c>
    </row>
    <row r="28" spans="1:4" ht="15" thickBot="1">
      <c r="A28" s="2">
        <v>1.0101599999999999</v>
      </c>
      <c r="B28" s="2">
        <v>2.6</v>
      </c>
      <c r="C28" s="2">
        <v>2.62</v>
      </c>
      <c r="D28" s="2">
        <v>2.52</v>
      </c>
    </row>
    <row r="29" spans="1:4" ht="15" thickBot="1">
      <c r="A29" s="2">
        <v>1.0105599999999999</v>
      </c>
      <c r="B29" s="2">
        <v>2.7</v>
      </c>
      <c r="C29" s="2">
        <v>2.72</v>
      </c>
      <c r="D29" s="2">
        <v>2.62</v>
      </c>
    </row>
    <row r="30" spans="1:4" ht="15" thickBot="1">
      <c r="A30" s="2">
        <v>1.01095</v>
      </c>
      <c r="B30" s="2">
        <v>2.8</v>
      </c>
      <c r="C30" s="2">
        <v>2.83</v>
      </c>
      <c r="D30" s="2">
        <v>2.72</v>
      </c>
    </row>
    <row r="31" spans="1:4" ht="15" thickBot="1">
      <c r="A31" s="2">
        <v>1.0113399999999999</v>
      </c>
      <c r="B31" s="2">
        <v>2.9</v>
      </c>
      <c r="C31" s="2">
        <v>2.93</v>
      </c>
      <c r="D31" s="2">
        <v>2.81</v>
      </c>
    </row>
    <row r="32" spans="1:4" ht="15" thickBot="1">
      <c r="A32" s="2">
        <v>1.01173</v>
      </c>
      <c r="B32" s="2">
        <v>3</v>
      </c>
      <c r="C32" s="2">
        <v>3.03</v>
      </c>
      <c r="D32" s="2">
        <v>2.91</v>
      </c>
    </row>
    <row r="33" spans="1:4" ht="15" thickBot="1">
      <c r="A33" s="2">
        <v>1.01214</v>
      </c>
      <c r="B33" s="2">
        <v>3.1</v>
      </c>
      <c r="C33" s="2">
        <v>3.13</v>
      </c>
      <c r="D33" s="2">
        <v>3.01</v>
      </c>
    </row>
    <row r="34" spans="1:4" ht="15" thickBot="1">
      <c r="A34" s="2">
        <v>1.0125299999999999</v>
      </c>
      <c r="B34" s="2">
        <v>3.2</v>
      </c>
      <c r="C34" s="2">
        <v>3.23</v>
      </c>
      <c r="D34" s="2">
        <v>3.11</v>
      </c>
    </row>
    <row r="35" spans="1:4" ht="15" thickBot="1">
      <c r="A35" s="2">
        <v>1.0129300000000001</v>
      </c>
      <c r="B35" s="2">
        <v>3.3</v>
      </c>
      <c r="C35" s="2">
        <v>3.34</v>
      </c>
      <c r="D35" s="2">
        <v>3.21</v>
      </c>
    </row>
    <row r="36" spans="1:4" ht="15" thickBot="1">
      <c r="A36" s="2">
        <v>1.01332</v>
      </c>
      <c r="B36" s="2">
        <v>3.4</v>
      </c>
      <c r="C36" s="2">
        <v>3.44</v>
      </c>
      <c r="D36" s="2">
        <v>3.31</v>
      </c>
    </row>
    <row r="37" spans="1:4" ht="15" thickBot="1">
      <c r="A37" s="2">
        <v>1.0137100000000001</v>
      </c>
      <c r="B37" s="2">
        <v>3.5</v>
      </c>
      <c r="C37" s="2">
        <v>3.54</v>
      </c>
      <c r="D37" s="2">
        <v>3.41</v>
      </c>
    </row>
    <row r="38" spans="1:4" ht="15" thickBot="1">
      <c r="A38" s="2">
        <v>1.0141100000000001</v>
      </c>
      <c r="B38" s="2">
        <v>3.6</v>
      </c>
      <c r="C38" s="2">
        <v>3.64</v>
      </c>
      <c r="D38" s="2">
        <v>3.5</v>
      </c>
    </row>
    <row r="39" spans="1:4" ht="15" thickBot="1">
      <c r="A39" s="2">
        <v>1.0145</v>
      </c>
      <c r="B39" s="2">
        <v>3.7</v>
      </c>
      <c r="C39" s="2">
        <v>3.75</v>
      </c>
      <c r="D39" s="2">
        <v>3.6</v>
      </c>
    </row>
    <row r="40" spans="1:4" ht="15" thickBot="1">
      <c r="A40" s="2">
        <v>1.0148999999999999</v>
      </c>
      <c r="B40" s="2">
        <v>3.8</v>
      </c>
      <c r="C40" s="2">
        <v>3.85</v>
      </c>
      <c r="D40" s="2">
        <v>3.71</v>
      </c>
    </row>
    <row r="41" spans="1:4" ht="15" thickBot="1">
      <c r="A41" s="2">
        <v>1.0153099999999999</v>
      </c>
      <c r="B41" s="2">
        <v>3.9</v>
      </c>
      <c r="C41" s="2">
        <v>3.95</v>
      </c>
      <c r="D41" s="2">
        <v>3.8</v>
      </c>
    </row>
    <row r="42" spans="1:4" ht="15" thickBot="1">
      <c r="A42" s="2">
        <v>1.0157</v>
      </c>
      <c r="B42" s="2">
        <v>4</v>
      </c>
      <c r="C42" s="2">
        <v>4.0599999999999996</v>
      </c>
      <c r="D42" s="2">
        <v>3.9</v>
      </c>
    </row>
    <row r="43" spans="1:4" ht="15" thickBot="1">
      <c r="A43" s="2">
        <v>1.0161</v>
      </c>
      <c r="B43" s="2">
        <v>4.0999999999999996</v>
      </c>
      <c r="C43" s="2">
        <v>4.16</v>
      </c>
      <c r="D43" s="2">
        <v>4</v>
      </c>
    </row>
    <row r="44" spans="1:4" ht="15" thickBot="1">
      <c r="A44" s="2">
        <v>1.0164899999999999</v>
      </c>
      <c r="B44" s="2">
        <v>4.2</v>
      </c>
      <c r="C44" s="2">
        <v>4.26</v>
      </c>
      <c r="D44" s="2">
        <v>4.0999999999999996</v>
      </c>
    </row>
    <row r="45" spans="1:4" ht="15" thickBot="1">
      <c r="A45" s="2">
        <v>1.0168900000000001</v>
      </c>
      <c r="B45" s="2">
        <v>4.3</v>
      </c>
      <c r="C45" s="2">
        <v>4.3600000000000003</v>
      </c>
      <c r="D45" s="2">
        <v>4.2</v>
      </c>
    </row>
    <row r="46" spans="1:4" ht="15" thickBot="1">
      <c r="A46" s="2">
        <v>1.01729</v>
      </c>
      <c r="B46" s="2">
        <v>4.4000000000000004</v>
      </c>
      <c r="C46" s="2">
        <v>4.47</v>
      </c>
      <c r="D46" s="2">
        <v>4.3</v>
      </c>
    </row>
    <row r="47" spans="1:4" ht="15" thickBot="1">
      <c r="A47" s="2">
        <v>1.0176799999999999</v>
      </c>
      <c r="B47" s="2">
        <v>4.5</v>
      </c>
      <c r="C47" s="2">
        <v>4.57</v>
      </c>
      <c r="D47" s="2">
        <v>4.4000000000000004</v>
      </c>
    </row>
    <row r="48" spans="1:4" ht="15" thickBot="1">
      <c r="A48" s="2">
        <v>1.0180800000000001</v>
      </c>
      <c r="B48" s="2">
        <v>4.5999999999999996</v>
      </c>
      <c r="C48" s="2">
        <v>4.67</v>
      </c>
      <c r="D48" s="2">
        <v>4.49</v>
      </c>
    </row>
    <row r="49" spans="1:4" ht="15" thickBot="1">
      <c r="A49" s="2">
        <v>1.0184899999999999</v>
      </c>
      <c r="B49" s="2">
        <v>4.7</v>
      </c>
      <c r="C49" s="2">
        <v>4.78</v>
      </c>
      <c r="D49" s="2">
        <v>4.5999999999999996</v>
      </c>
    </row>
    <row r="50" spans="1:4" ht="15" thickBot="1">
      <c r="A50" s="2">
        <v>1.0188900000000001</v>
      </c>
      <c r="B50" s="2">
        <v>4.8</v>
      </c>
      <c r="C50" s="2">
        <v>4.88</v>
      </c>
      <c r="D50" s="2">
        <v>4.6900000000000004</v>
      </c>
    </row>
    <row r="51" spans="1:4" ht="15" thickBot="1">
      <c r="A51" s="2">
        <v>1.01929</v>
      </c>
      <c r="B51" s="2">
        <v>4.9000000000000004</v>
      </c>
      <c r="C51" s="2">
        <v>4.99</v>
      </c>
      <c r="D51" s="2">
        <v>4.79</v>
      </c>
    </row>
    <row r="52" spans="1:4" ht="15" thickBot="1">
      <c r="A52" s="2">
        <v>1.0196799999999999</v>
      </c>
      <c r="B52" s="2">
        <v>5</v>
      </c>
      <c r="C52" s="2">
        <v>5.09</v>
      </c>
      <c r="D52" s="2">
        <v>4.9000000000000004</v>
      </c>
    </row>
    <row r="53" spans="1:4" ht="15" thickBot="1">
      <c r="A53" s="2">
        <v>1.0200800000000001</v>
      </c>
      <c r="B53" s="2">
        <v>5.0999999999999996</v>
      </c>
      <c r="C53" s="2">
        <v>5.19</v>
      </c>
      <c r="D53" s="2">
        <v>4.99</v>
      </c>
    </row>
    <row r="54" spans="1:4" ht="15" thickBot="1">
      <c r="A54" s="2">
        <v>1.0204800000000001</v>
      </c>
      <c r="B54" s="2">
        <v>5.2</v>
      </c>
      <c r="C54" s="2">
        <v>5.3</v>
      </c>
      <c r="D54" s="2">
        <v>5.0999999999999996</v>
      </c>
    </row>
    <row r="55" spans="1:4" ht="15" thickBot="1">
      <c r="A55" s="2">
        <v>1.02088</v>
      </c>
      <c r="B55" s="2">
        <v>5.3</v>
      </c>
      <c r="C55" s="2">
        <v>5.4</v>
      </c>
      <c r="D55" s="2">
        <v>5.19</v>
      </c>
    </row>
    <row r="56" spans="1:4" ht="15" thickBot="1">
      <c r="A56" s="2">
        <v>1.02128</v>
      </c>
      <c r="B56" s="2">
        <v>5.4</v>
      </c>
      <c r="C56" s="2">
        <v>5.51</v>
      </c>
      <c r="D56" s="2">
        <v>5.29</v>
      </c>
    </row>
    <row r="57" spans="1:4" ht="15" thickBot="1">
      <c r="A57" s="2">
        <v>1.0216799999999999</v>
      </c>
      <c r="B57" s="2">
        <v>5.5</v>
      </c>
      <c r="C57" s="2">
        <v>5.61</v>
      </c>
      <c r="D57" s="2">
        <v>5.4</v>
      </c>
    </row>
    <row r="58" spans="1:4" ht="15" thickBot="1">
      <c r="A58" s="2">
        <v>1.0220899999999999</v>
      </c>
      <c r="B58" s="2">
        <v>5.6</v>
      </c>
      <c r="C58" s="2">
        <v>5.71</v>
      </c>
      <c r="D58" s="2">
        <v>5.49</v>
      </c>
    </row>
    <row r="59" spans="1:4" ht="15" thickBot="1">
      <c r="A59" s="2">
        <v>1.0224899999999999</v>
      </c>
      <c r="B59" s="2">
        <v>5.7</v>
      </c>
      <c r="C59" s="2">
        <v>5.82</v>
      </c>
      <c r="D59" s="2">
        <v>5.6</v>
      </c>
    </row>
    <row r="60" spans="1:4" ht="15" thickBot="1">
      <c r="A60" s="2">
        <v>1.0228900000000001</v>
      </c>
      <c r="B60" s="2">
        <v>5.8</v>
      </c>
      <c r="C60" s="2">
        <v>5.92</v>
      </c>
      <c r="D60" s="2">
        <v>5.69</v>
      </c>
    </row>
    <row r="61" spans="1:4" ht="15" thickBot="1">
      <c r="A61" s="2">
        <v>1.02329</v>
      </c>
      <c r="B61" s="2">
        <v>5.9</v>
      </c>
      <c r="C61" s="2">
        <v>6.03</v>
      </c>
      <c r="D61" s="2">
        <v>5.8</v>
      </c>
    </row>
    <row r="62" spans="1:4" ht="15" thickBot="1">
      <c r="A62" s="2">
        <v>1.0237000000000001</v>
      </c>
      <c r="B62" s="2">
        <v>6</v>
      </c>
      <c r="C62" s="2">
        <v>6.13</v>
      </c>
      <c r="D62" s="2">
        <v>5.89</v>
      </c>
    </row>
    <row r="63" spans="1:4" ht="15" thickBot="1">
      <c r="A63" s="2">
        <v>1.0241</v>
      </c>
      <c r="B63" s="2">
        <v>6.1</v>
      </c>
      <c r="C63" s="2">
        <v>6.24</v>
      </c>
      <c r="D63" s="2">
        <v>6</v>
      </c>
    </row>
    <row r="64" spans="1:4" ht="15" thickBot="1">
      <c r="A64" s="2">
        <v>1.0245</v>
      </c>
      <c r="B64" s="2">
        <v>6.2</v>
      </c>
      <c r="C64" s="2">
        <v>6.34</v>
      </c>
      <c r="D64" s="2">
        <v>6.1</v>
      </c>
    </row>
    <row r="65" spans="1:4" ht="15" thickBot="1">
      <c r="A65" s="2">
        <v>1.0248999999999999</v>
      </c>
      <c r="B65" s="2">
        <v>6.3</v>
      </c>
      <c r="C65" s="2">
        <v>6.45</v>
      </c>
      <c r="D65" s="2">
        <v>6.2</v>
      </c>
    </row>
    <row r="66" spans="1:4" ht="15" thickBot="1">
      <c r="A66" s="2">
        <v>1.0253099999999999</v>
      </c>
      <c r="B66" s="2">
        <v>6.4</v>
      </c>
      <c r="C66" s="2">
        <v>6.55</v>
      </c>
      <c r="D66" s="2">
        <v>6.3</v>
      </c>
    </row>
    <row r="67" spans="1:4" ht="15" thickBot="1">
      <c r="A67" s="2">
        <v>1.02572</v>
      </c>
      <c r="B67" s="2">
        <v>6.5</v>
      </c>
      <c r="C67" s="2">
        <v>6.66</v>
      </c>
      <c r="D67" s="2">
        <v>6.4</v>
      </c>
    </row>
    <row r="68" spans="1:4" ht="15" thickBot="1">
      <c r="A68" s="2">
        <v>1.0261199999999999</v>
      </c>
      <c r="B68" s="2">
        <v>6.6</v>
      </c>
      <c r="C68" s="2">
        <v>6.76</v>
      </c>
      <c r="D68" s="2">
        <v>6.5</v>
      </c>
    </row>
    <row r="69" spans="1:4" ht="15" thickBot="1">
      <c r="A69" s="2">
        <v>1.0265200000000001</v>
      </c>
      <c r="B69" s="2">
        <v>6.7</v>
      </c>
      <c r="C69" s="2">
        <v>6.87</v>
      </c>
      <c r="D69" s="2">
        <v>6.6</v>
      </c>
    </row>
    <row r="70" spans="1:4" ht="15" thickBot="1">
      <c r="A70" s="2">
        <v>1.0269299999999999</v>
      </c>
      <c r="B70" s="2">
        <v>6.8</v>
      </c>
      <c r="C70" s="2">
        <v>6.97</v>
      </c>
      <c r="D70" s="2">
        <v>6.7</v>
      </c>
    </row>
    <row r="71" spans="1:4" ht="15" thickBot="1">
      <c r="A71" s="2">
        <v>1.0273300000000001</v>
      </c>
      <c r="B71" s="2">
        <v>6.9</v>
      </c>
      <c r="C71" s="2">
        <v>7.08</v>
      </c>
      <c r="D71" s="2">
        <v>6.81</v>
      </c>
    </row>
    <row r="72" spans="1:4" ht="15" thickBot="1">
      <c r="A72" s="2">
        <v>1.0277400000000001</v>
      </c>
      <c r="B72" s="2">
        <v>7</v>
      </c>
      <c r="C72" s="2">
        <v>7.18</v>
      </c>
      <c r="D72" s="2">
        <v>6.91</v>
      </c>
    </row>
    <row r="73" spans="1:4" ht="15" thickBot="1">
      <c r="A73" s="2">
        <v>1.0281400000000001</v>
      </c>
      <c r="B73" s="2">
        <v>7.1</v>
      </c>
      <c r="C73" s="2">
        <v>7.29</v>
      </c>
      <c r="D73" s="2">
        <v>7.01</v>
      </c>
    </row>
    <row r="74" spans="1:4" ht="15" thickBot="1">
      <c r="A74" s="2">
        <v>1.0285500000000001</v>
      </c>
      <c r="B74" s="2">
        <v>7.2</v>
      </c>
      <c r="C74" s="2">
        <v>7.39</v>
      </c>
      <c r="D74" s="2">
        <v>7.11</v>
      </c>
    </row>
    <row r="75" spans="1:4" ht="15" thickBot="1">
      <c r="A75" s="2">
        <v>1.0289600000000001</v>
      </c>
      <c r="B75" s="2">
        <v>7.3</v>
      </c>
      <c r="C75" s="2">
        <v>7.5</v>
      </c>
      <c r="D75" s="2">
        <v>7.21</v>
      </c>
    </row>
    <row r="76" spans="1:4" ht="15" thickBot="1">
      <c r="A76" s="2">
        <v>1.0293600000000001</v>
      </c>
      <c r="B76" s="2">
        <v>7.4</v>
      </c>
      <c r="C76" s="2">
        <v>7.6</v>
      </c>
      <c r="D76" s="2">
        <v>7.32</v>
      </c>
    </row>
    <row r="77" spans="1:4" ht="15" thickBot="1">
      <c r="A77" s="2">
        <v>1.0297700000000001</v>
      </c>
      <c r="B77" s="2">
        <v>7.5</v>
      </c>
      <c r="C77" s="2">
        <v>7.71</v>
      </c>
      <c r="D77" s="2">
        <v>7.41</v>
      </c>
    </row>
    <row r="78" spans="1:4" ht="15" thickBot="1">
      <c r="A78" s="2">
        <v>1.0301800000000001</v>
      </c>
      <c r="B78" s="2">
        <v>7.6</v>
      </c>
      <c r="C78" s="2">
        <v>7.82</v>
      </c>
      <c r="D78" s="2">
        <v>7.52</v>
      </c>
    </row>
    <row r="79" spans="1:4" ht="15" thickBot="1">
      <c r="A79" s="2">
        <v>1.0305800000000001</v>
      </c>
      <c r="B79" s="2">
        <v>7.7</v>
      </c>
      <c r="C79" s="2">
        <v>7.92</v>
      </c>
      <c r="D79" s="2">
        <v>7.62</v>
      </c>
    </row>
    <row r="80" spans="1:4" ht="15" thickBot="1">
      <c r="A80" s="2">
        <v>1.0309900000000001</v>
      </c>
      <c r="B80" s="2">
        <v>7.8</v>
      </c>
      <c r="C80" s="2">
        <v>8.0299999999999994</v>
      </c>
      <c r="D80" s="2">
        <v>7.72</v>
      </c>
    </row>
    <row r="81" spans="1:4" ht="15" thickBot="1">
      <c r="A81" s="2">
        <v>1.0314000000000001</v>
      </c>
      <c r="B81" s="2">
        <v>7.9</v>
      </c>
      <c r="C81" s="2">
        <v>8.1300000000000008</v>
      </c>
      <c r="D81" s="2">
        <v>7.82</v>
      </c>
    </row>
    <row r="82" spans="1:4" ht="15" thickBot="1">
      <c r="A82" s="2">
        <v>1.0318000000000001</v>
      </c>
      <c r="B82" s="2">
        <v>8</v>
      </c>
      <c r="C82" s="2">
        <v>8.24</v>
      </c>
      <c r="D82" s="2">
        <v>7.92</v>
      </c>
    </row>
    <row r="83" spans="1:4" ht="15" thickBot="1">
      <c r="A83" s="2">
        <v>1.0322199999999999</v>
      </c>
      <c r="B83" s="2">
        <v>8.1</v>
      </c>
      <c r="C83" s="2">
        <v>8.35</v>
      </c>
      <c r="D83" s="2">
        <v>8.0299999999999994</v>
      </c>
    </row>
    <row r="84" spans="1:4" ht="15" thickBot="1">
      <c r="A84" s="2">
        <v>1.0326299999999999</v>
      </c>
      <c r="B84" s="2">
        <v>8.1999999999999993</v>
      </c>
      <c r="C84" s="2">
        <v>8.4499999999999993</v>
      </c>
      <c r="D84" s="2">
        <v>8.1300000000000008</v>
      </c>
    </row>
    <row r="85" spans="1:4" ht="15" thickBot="1">
      <c r="A85" s="2">
        <v>1.03304</v>
      </c>
      <c r="B85" s="2">
        <v>8.3000000000000007</v>
      </c>
      <c r="C85" s="2">
        <v>8.56</v>
      </c>
      <c r="D85" s="2">
        <v>8.23</v>
      </c>
    </row>
    <row r="86" spans="1:4" ht="15" thickBot="1">
      <c r="A86" s="2">
        <v>1.0334399999999999</v>
      </c>
      <c r="B86" s="2">
        <v>8.4</v>
      </c>
      <c r="C86" s="2">
        <v>8.67</v>
      </c>
      <c r="D86" s="2">
        <v>8.33</v>
      </c>
    </row>
    <row r="87" spans="1:4" ht="15" thickBot="1">
      <c r="A87" s="2">
        <v>1.0338499999999999</v>
      </c>
      <c r="B87" s="2">
        <v>8.5</v>
      </c>
      <c r="C87" s="2">
        <v>8.77</v>
      </c>
      <c r="D87" s="2">
        <v>8.44</v>
      </c>
    </row>
    <row r="88" spans="1:4" ht="15" thickBot="1">
      <c r="A88" s="2">
        <v>1.03426</v>
      </c>
      <c r="B88" s="2">
        <v>8.6</v>
      </c>
      <c r="C88" s="2">
        <v>8.8800000000000008</v>
      </c>
      <c r="D88" s="2">
        <v>8.5399999999999991</v>
      </c>
    </row>
    <row r="89" spans="1:4" ht="15" thickBot="1">
      <c r="A89" s="2">
        <v>1.03467</v>
      </c>
      <c r="B89" s="2">
        <v>8.6999999999999993</v>
      </c>
      <c r="C89" s="2">
        <v>8.99</v>
      </c>
      <c r="D89" s="2">
        <v>8.64</v>
      </c>
    </row>
    <row r="90" spans="1:4" ht="15" thickBot="1">
      <c r="A90" s="2">
        <v>1.03508</v>
      </c>
      <c r="B90" s="2">
        <v>8.8000000000000007</v>
      </c>
      <c r="C90" s="2">
        <v>9.09</v>
      </c>
      <c r="D90" s="2">
        <v>8.75</v>
      </c>
    </row>
    <row r="91" spans="1:4" ht="15" thickBot="1">
      <c r="A91" s="2">
        <v>1.0355000000000001</v>
      </c>
      <c r="B91" s="2">
        <v>8.9</v>
      </c>
      <c r="C91" s="2">
        <v>9.1999999999999993</v>
      </c>
      <c r="D91" s="2">
        <v>8.85</v>
      </c>
    </row>
    <row r="92" spans="1:4" ht="15" thickBot="1">
      <c r="A92" s="2">
        <v>1.0359100000000001</v>
      </c>
      <c r="B92" s="2">
        <v>9</v>
      </c>
      <c r="C92" s="2">
        <v>9.31</v>
      </c>
      <c r="D92" s="2">
        <v>8.9499999999999993</v>
      </c>
    </row>
    <row r="93" spans="1:4" ht="15" thickBot="1">
      <c r="A93" s="2">
        <v>1.0363199999999999</v>
      </c>
      <c r="B93" s="2">
        <v>9.1</v>
      </c>
      <c r="C93" s="2">
        <v>9.41</v>
      </c>
      <c r="D93" s="2">
        <v>9.0500000000000007</v>
      </c>
    </row>
    <row r="94" spans="1:4" ht="15" thickBot="1">
      <c r="A94" s="2">
        <v>1.0367299999999999</v>
      </c>
      <c r="B94" s="2">
        <v>9.1999999999999993</v>
      </c>
      <c r="C94" s="2">
        <v>9.52</v>
      </c>
      <c r="D94" s="2">
        <v>9.16</v>
      </c>
    </row>
    <row r="95" spans="1:4" ht="15" thickBot="1">
      <c r="A95" s="2">
        <v>1.03714</v>
      </c>
      <c r="B95" s="2">
        <v>9.3000000000000007</v>
      </c>
      <c r="C95" s="2">
        <v>9.6300000000000008</v>
      </c>
      <c r="D95" s="2">
        <v>9.26</v>
      </c>
    </row>
    <row r="96" spans="1:4" ht="15" thickBot="1">
      <c r="A96" s="2">
        <v>1.03755</v>
      </c>
      <c r="B96" s="2">
        <v>9.4</v>
      </c>
      <c r="C96" s="2">
        <v>9.74</v>
      </c>
      <c r="D96" s="2">
        <v>9.36</v>
      </c>
    </row>
    <row r="97" spans="1:4" ht="15" thickBot="1">
      <c r="A97" s="2">
        <v>1.03796</v>
      </c>
      <c r="B97" s="2">
        <v>9.5</v>
      </c>
      <c r="C97" s="2">
        <v>9.84</v>
      </c>
      <c r="D97" s="2">
        <v>9.4700000000000006</v>
      </c>
    </row>
    <row r="98" spans="1:4" ht="15" thickBot="1">
      <c r="A98" s="2">
        <v>1.03837</v>
      </c>
      <c r="B98" s="2">
        <v>9.6</v>
      </c>
      <c r="C98" s="2">
        <v>9.9499999999999993</v>
      </c>
      <c r="D98" s="2">
        <v>9.57</v>
      </c>
    </row>
    <row r="99" spans="1:4" ht="15" thickBot="1">
      <c r="A99" s="2">
        <v>1.0387999999999999</v>
      </c>
      <c r="B99" s="2">
        <v>9.6999999999999993</v>
      </c>
      <c r="C99" s="2">
        <v>10.06</v>
      </c>
      <c r="D99" s="2">
        <v>9.68</v>
      </c>
    </row>
    <row r="100" spans="1:4" ht="15" thickBot="1">
      <c r="A100" s="2">
        <v>1.03921</v>
      </c>
      <c r="B100" s="2">
        <v>9.8000000000000007</v>
      </c>
      <c r="C100" s="2">
        <v>10.17</v>
      </c>
      <c r="D100" s="2">
        <v>9.7799999999999994</v>
      </c>
    </row>
    <row r="101" spans="1:4" ht="15" thickBot="1">
      <c r="A101" s="2">
        <v>1.03962</v>
      </c>
      <c r="B101" s="2">
        <v>9.9</v>
      </c>
      <c r="C101" s="2">
        <v>10.27</v>
      </c>
      <c r="D101" s="2">
        <v>9.8800000000000008</v>
      </c>
    </row>
    <row r="102" spans="1:4" ht="15" thickBot="1">
      <c r="A102" s="2">
        <v>1.04003</v>
      </c>
      <c r="B102" s="2">
        <v>10</v>
      </c>
      <c r="C102" s="2">
        <v>10.38</v>
      </c>
      <c r="D102" s="2">
        <v>9.98</v>
      </c>
    </row>
    <row r="103" spans="1:4" ht="15" thickBot="1">
      <c r="A103" s="2">
        <v>1.0404500000000001</v>
      </c>
      <c r="B103" s="2">
        <v>10.1</v>
      </c>
      <c r="C103" s="2">
        <v>10.49</v>
      </c>
      <c r="D103" s="2">
        <v>10.09</v>
      </c>
    </row>
    <row r="104" spans="1:4" ht="15" thickBot="1">
      <c r="A104" s="2">
        <v>1.0408599999999999</v>
      </c>
      <c r="B104" s="2">
        <v>10.199999999999999</v>
      </c>
      <c r="C104" s="2">
        <v>10.6</v>
      </c>
      <c r="D104" s="2">
        <v>10.199999999999999</v>
      </c>
    </row>
    <row r="105" spans="1:4" ht="15" thickBot="1">
      <c r="A105" s="2">
        <v>1.0412699999999999</v>
      </c>
      <c r="B105" s="2">
        <v>10.3</v>
      </c>
      <c r="C105" s="2">
        <v>10.71</v>
      </c>
      <c r="D105" s="2">
        <v>10.3</v>
      </c>
    </row>
    <row r="106" spans="1:4" ht="15" thickBot="1">
      <c r="A106" s="2">
        <v>1.04169</v>
      </c>
      <c r="B106" s="2">
        <v>10.4</v>
      </c>
      <c r="C106" s="2">
        <v>10.81</v>
      </c>
      <c r="D106" s="2">
        <v>10.4</v>
      </c>
    </row>
    <row r="107" spans="1:4" ht="15" thickBot="1">
      <c r="A107" s="2">
        <v>1.0421100000000001</v>
      </c>
      <c r="B107" s="2">
        <v>10.5</v>
      </c>
      <c r="C107" s="2">
        <v>10.92</v>
      </c>
      <c r="D107" s="2">
        <v>10.5</v>
      </c>
    </row>
    <row r="108" spans="1:4" ht="15" thickBot="1">
      <c r="A108" s="2">
        <v>1.04253</v>
      </c>
      <c r="B108" s="2">
        <v>10.6</v>
      </c>
      <c r="C108" s="2">
        <v>11.03</v>
      </c>
      <c r="D108" s="2">
        <v>10.61</v>
      </c>
    </row>
    <row r="109" spans="1:4" ht="15" thickBot="1">
      <c r="A109" s="2">
        <v>1.04294</v>
      </c>
      <c r="B109" s="2">
        <v>10.7</v>
      </c>
      <c r="C109" s="2">
        <v>11.14</v>
      </c>
      <c r="D109" s="2">
        <v>10.71</v>
      </c>
    </row>
    <row r="110" spans="1:4" ht="15" thickBot="1">
      <c r="A110" s="2">
        <v>1.0433600000000001</v>
      </c>
      <c r="B110" s="2">
        <v>10.8</v>
      </c>
      <c r="C110" s="2">
        <v>11.25</v>
      </c>
      <c r="D110" s="2">
        <v>10.82</v>
      </c>
    </row>
    <row r="111" spans="1:4" ht="15" thickBot="1">
      <c r="A111" s="2">
        <v>1.0437700000000001</v>
      </c>
      <c r="B111" s="2">
        <v>10.9</v>
      </c>
      <c r="C111" s="2">
        <v>11.36</v>
      </c>
      <c r="D111" s="2">
        <v>10.92</v>
      </c>
    </row>
    <row r="112" spans="1:4" ht="15" thickBot="1">
      <c r="A112" s="2">
        <v>1.04419</v>
      </c>
      <c r="B112" s="2">
        <v>11</v>
      </c>
      <c r="C112" s="2">
        <v>11.47</v>
      </c>
      <c r="D112" s="2">
        <v>11.03</v>
      </c>
    </row>
    <row r="113" spans="1:4" ht="15" thickBot="1">
      <c r="A113" s="2">
        <v>1.0446</v>
      </c>
      <c r="B113" s="2">
        <v>11.1</v>
      </c>
      <c r="C113" s="2">
        <v>11.57</v>
      </c>
      <c r="D113" s="2">
        <v>11.13</v>
      </c>
    </row>
    <row r="114" spans="1:4" ht="15" thickBot="1">
      <c r="A114" s="2">
        <v>1.0450200000000001</v>
      </c>
      <c r="B114" s="2">
        <v>11.2</v>
      </c>
      <c r="C114" s="2">
        <v>11.68</v>
      </c>
      <c r="D114" s="2">
        <v>11.24</v>
      </c>
    </row>
    <row r="115" spans="1:4" ht="15" thickBot="1">
      <c r="A115" s="2">
        <v>1.04545</v>
      </c>
      <c r="B115" s="2">
        <v>11.3</v>
      </c>
      <c r="C115" s="2">
        <v>11.79</v>
      </c>
      <c r="D115" s="2">
        <v>11.34</v>
      </c>
    </row>
    <row r="116" spans="1:4" ht="15" thickBot="1">
      <c r="A116" s="2">
        <v>1.04586</v>
      </c>
      <c r="B116" s="2">
        <v>11.4</v>
      </c>
      <c r="C116" s="2">
        <v>11.9</v>
      </c>
      <c r="D116" s="2">
        <v>11.44</v>
      </c>
    </row>
    <row r="117" spans="1:4" ht="15" thickBot="1">
      <c r="A117" s="2">
        <v>1.0462800000000001</v>
      </c>
      <c r="B117" s="2">
        <v>11.5</v>
      </c>
      <c r="C117" s="2">
        <v>12.01</v>
      </c>
      <c r="D117" s="2">
        <v>11.55</v>
      </c>
    </row>
    <row r="118" spans="1:4" ht="15" thickBot="1">
      <c r="A118" s="2">
        <v>1.0467</v>
      </c>
      <c r="B118" s="2">
        <v>11.6</v>
      </c>
      <c r="C118" s="2">
        <v>12.12</v>
      </c>
      <c r="D118" s="2">
        <v>11.65</v>
      </c>
    </row>
    <row r="119" spans="1:4" ht="15" thickBot="1">
      <c r="A119" s="2">
        <v>1.0471200000000001</v>
      </c>
      <c r="B119" s="2">
        <v>11.7</v>
      </c>
      <c r="C119" s="2">
        <v>12.23</v>
      </c>
      <c r="D119" s="2">
        <v>11.76</v>
      </c>
    </row>
    <row r="120" spans="1:4" ht="15" thickBot="1">
      <c r="A120" s="2">
        <v>1.0475399999999999</v>
      </c>
      <c r="B120" s="2">
        <v>11.8</v>
      </c>
      <c r="C120" s="2">
        <v>12.34</v>
      </c>
      <c r="D120" s="2">
        <v>11.87</v>
      </c>
    </row>
    <row r="121" spans="1:4" ht="15" thickBot="1">
      <c r="A121" s="2">
        <v>1.0479499999999999</v>
      </c>
      <c r="B121" s="2">
        <v>11.9</v>
      </c>
      <c r="C121" s="2">
        <v>12.45</v>
      </c>
      <c r="D121" s="2">
        <v>11.97</v>
      </c>
    </row>
    <row r="122" spans="1:4" ht="15" thickBot="1">
      <c r="A122" s="2">
        <v>1.04837</v>
      </c>
      <c r="B122" s="2">
        <v>12</v>
      </c>
      <c r="C122" s="2">
        <v>12.56</v>
      </c>
      <c r="D122" s="2">
        <v>12.08</v>
      </c>
    </row>
    <row r="123" spans="1:4" ht="15" thickBot="1">
      <c r="A123" s="2">
        <v>1.0488</v>
      </c>
      <c r="B123" s="2">
        <v>12.1</v>
      </c>
      <c r="C123" s="2">
        <v>12.67</v>
      </c>
      <c r="D123" s="2">
        <v>12.18</v>
      </c>
    </row>
    <row r="124" spans="1:4" ht="15" thickBot="1">
      <c r="A124" s="2">
        <v>1.04922</v>
      </c>
      <c r="B124" s="2">
        <v>12.2</v>
      </c>
      <c r="C124" s="2">
        <v>12.78</v>
      </c>
      <c r="D124" s="2">
        <v>12.29</v>
      </c>
    </row>
    <row r="125" spans="1:4" ht="15" thickBot="1">
      <c r="A125" s="2">
        <v>1.0496399999999999</v>
      </c>
      <c r="B125" s="2">
        <v>12.3</v>
      </c>
      <c r="C125" s="2">
        <v>12.89</v>
      </c>
      <c r="D125" s="2">
        <v>12.39</v>
      </c>
    </row>
    <row r="126" spans="1:4" ht="15" thickBot="1">
      <c r="A126" s="2">
        <v>1.05006</v>
      </c>
      <c r="B126" s="2">
        <v>12.4</v>
      </c>
      <c r="C126" s="2">
        <v>13</v>
      </c>
      <c r="D126" s="2">
        <v>12.5</v>
      </c>
    </row>
    <row r="127" spans="1:4" ht="15" thickBot="1">
      <c r="A127" s="2">
        <v>1.0504800000000001</v>
      </c>
      <c r="B127" s="2">
        <v>12.5</v>
      </c>
      <c r="C127" s="2">
        <v>13.11</v>
      </c>
      <c r="D127" s="2">
        <v>12.6</v>
      </c>
    </row>
    <row r="128" spans="1:4" ht="15" thickBot="1">
      <c r="A128" s="2">
        <v>1.0508999999999999</v>
      </c>
      <c r="B128" s="2">
        <v>12.6</v>
      </c>
      <c r="C128" s="2">
        <v>13.22</v>
      </c>
      <c r="D128" s="2">
        <v>12.71</v>
      </c>
    </row>
    <row r="129" spans="1:4" ht="15" thickBot="1">
      <c r="A129" s="2">
        <v>1.05132</v>
      </c>
      <c r="B129" s="2">
        <v>12.7</v>
      </c>
      <c r="C129" s="2">
        <v>13.33</v>
      </c>
      <c r="D129" s="2">
        <v>12.82</v>
      </c>
    </row>
    <row r="130" spans="1:4" ht="15" thickBot="1">
      <c r="A130" s="2">
        <v>1.0517399999999999</v>
      </c>
      <c r="B130" s="2">
        <v>12.8</v>
      </c>
      <c r="C130" s="2">
        <v>13.44</v>
      </c>
      <c r="D130" s="2">
        <v>12.92</v>
      </c>
    </row>
    <row r="131" spans="1:4" ht="15" thickBot="1">
      <c r="A131" s="2">
        <v>1.05217</v>
      </c>
      <c r="B131" s="2">
        <v>12.9</v>
      </c>
      <c r="C131" s="2">
        <v>13.55</v>
      </c>
      <c r="D131" s="2">
        <v>13.03</v>
      </c>
    </row>
    <row r="132" spans="1:4" ht="15" thickBot="1">
      <c r="A132" s="2">
        <v>1.0526</v>
      </c>
      <c r="B132" s="2">
        <v>13</v>
      </c>
      <c r="C132" s="2">
        <v>13.66</v>
      </c>
      <c r="D132" s="2">
        <v>13.13</v>
      </c>
    </row>
    <row r="133" spans="1:4" ht="15" thickBot="1">
      <c r="A133" s="2">
        <v>1.0530200000000001</v>
      </c>
      <c r="B133" s="2">
        <v>13.1</v>
      </c>
      <c r="C133" s="2">
        <v>13.77</v>
      </c>
      <c r="D133" s="2">
        <v>13.25</v>
      </c>
    </row>
    <row r="134" spans="1:4" ht="15" thickBot="1">
      <c r="A134" s="2">
        <v>1.0534399999999999</v>
      </c>
      <c r="B134" s="2">
        <v>13.2</v>
      </c>
      <c r="C134" s="2">
        <v>13.88</v>
      </c>
      <c r="D134" s="2">
        <v>13.35</v>
      </c>
    </row>
    <row r="135" spans="1:4" ht="15" thickBot="1">
      <c r="A135" s="2">
        <v>1.05386</v>
      </c>
      <c r="B135" s="2">
        <v>13.3</v>
      </c>
      <c r="C135" s="2">
        <v>13.99</v>
      </c>
      <c r="D135" s="2">
        <v>13.46</v>
      </c>
    </row>
    <row r="136" spans="1:4" ht="15" thickBot="1">
      <c r="A136" s="2">
        <v>1.0542899999999999</v>
      </c>
      <c r="B136" s="2">
        <v>13.4</v>
      </c>
      <c r="C136" s="2">
        <v>14.1</v>
      </c>
      <c r="D136" s="2">
        <v>13.56</v>
      </c>
    </row>
    <row r="137" spans="1:4" ht="15" thickBot="1">
      <c r="A137" s="2">
        <v>1.05471</v>
      </c>
      <c r="B137" s="2">
        <v>13.5</v>
      </c>
      <c r="C137" s="2">
        <v>14.21</v>
      </c>
      <c r="D137" s="2">
        <v>13.67</v>
      </c>
    </row>
    <row r="138" spans="1:4" ht="15" thickBot="1">
      <c r="A138" s="2">
        <v>1.0551299999999999</v>
      </c>
      <c r="B138" s="2">
        <v>13.6</v>
      </c>
      <c r="C138" s="2">
        <v>14.32</v>
      </c>
      <c r="D138" s="2">
        <v>13.78</v>
      </c>
    </row>
    <row r="139" spans="1:4" ht="15" thickBot="1">
      <c r="A139" s="2">
        <v>1.0555699999999999</v>
      </c>
      <c r="B139" s="2">
        <v>13.7</v>
      </c>
      <c r="C139" s="2">
        <v>14.43</v>
      </c>
      <c r="D139" s="2">
        <v>13.88</v>
      </c>
    </row>
    <row r="140" spans="1:4" ht="15" thickBot="1">
      <c r="A140" s="2">
        <v>1.05599</v>
      </c>
      <c r="B140" s="2">
        <v>13.8</v>
      </c>
      <c r="C140" s="2">
        <v>14.55</v>
      </c>
      <c r="D140" s="2">
        <v>13.99</v>
      </c>
    </row>
    <row r="141" spans="1:4" ht="15" thickBot="1">
      <c r="A141" s="2">
        <v>1.0564199999999999</v>
      </c>
      <c r="B141" s="2">
        <v>13.9</v>
      </c>
      <c r="C141" s="2">
        <v>14.66</v>
      </c>
      <c r="D141" s="2">
        <v>14.1</v>
      </c>
    </row>
    <row r="142" spans="1:4" ht="15" thickBot="1">
      <c r="A142" s="2">
        <v>1.05684</v>
      </c>
      <c r="B142" s="2">
        <v>14</v>
      </c>
      <c r="C142" s="2">
        <v>14.77</v>
      </c>
      <c r="D142" s="2">
        <v>14.21</v>
      </c>
    </row>
    <row r="143" spans="1:4" ht="15" thickBot="1">
      <c r="A143" s="2">
        <v>1.0572699999999999</v>
      </c>
      <c r="B143" s="2">
        <v>14.1</v>
      </c>
      <c r="C143" s="2">
        <v>14.88</v>
      </c>
      <c r="D143" s="2">
        <v>14.31</v>
      </c>
    </row>
    <row r="144" spans="1:4" ht="15" thickBot="1">
      <c r="A144" s="2">
        <v>1.05769</v>
      </c>
      <c r="B144" s="2">
        <v>14.2</v>
      </c>
      <c r="C144" s="2">
        <v>14.99</v>
      </c>
      <c r="D144" s="2">
        <v>14.42</v>
      </c>
    </row>
    <row r="145" spans="1:4" ht="15" thickBot="1">
      <c r="A145" s="2">
        <v>1.0581199999999999</v>
      </c>
      <c r="B145" s="2">
        <v>14.3</v>
      </c>
      <c r="C145" s="2">
        <v>15.1</v>
      </c>
      <c r="D145" s="2">
        <v>14.52</v>
      </c>
    </row>
    <row r="146" spans="1:4" ht="15" thickBot="1">
      <c r="A146" s="2">
        <v>1.05854</v>
      </c>
      <c r="B146" s="2">
        <v>14.4</v>
      </c>
      <c r="C146" s="2">
        <v>15.22</v>
      </c>
      <c r="D146" s="2">
        <v>14.62</v>
      </c>
    </row>
    <row r="147" spans="1:4" ht="15" thickBot="1">
      <c r="A147" s="2">
        <v>1.05898</v>
      </c>
      <c r="B147" s="2">
        <v>14.5</v>
      </c>
      <c r="C147" s="2">
        <v>15.33</v>
      </c>
      <c r="D147" s="2">
        <v>14.74</v>
      </c>
    </row>
    <row r="148" spans="1:4" ht="15" thickBot="1">
      <c r="A148" s="2">
        <v>1.05941</v>
      </c>
      <c r="B148" s="2">
        <v>14.6</v>
      </c>
      <c r="C148" s="2">
        <v>15.44</v>
      </c>
      <c r="D148" s="2">
        <v>14.85</v>
      </c>
    </row>
    <row r="149" spans="1:4" ht="15" thickBot="1">
      <c r="A149" s="2">
        <v>1.05983</v>
      </c>
      <c r="B149" s="2">
        <v>14.7</v>
      </c>
      <c r="C149" s="2">
        <v>15.55</v>
      </c>
      <c r="D149" s="2">
        <v>14.96</v>
      </c>
    </row>
    <row r="150" spans="1:4" ht="15" thickBot="1">
      <c r="A150" s="2">
        <v>1.06026</v>
      </c>
      <c r="B150" s="2">
        <v>14.8</v>
      </c>
      <c r="C150" s="2">
        <v>15.66</v>
      </c>
      <c r="D150" s="2">
        <v>15.06</v>
      </c>
    </row>
    <row r="151" spans="1:4" ht="15" thickBot="1">
      <c r="A151" s="2">
        <v>1.0606899999999999</v>
      </c>
      <c r="B151" s="2">
        <v>14.9</v>
      </c>
      <c r="C151" s="2">
        <v>15.78</v>
      </c>
      <c r="D151" s="2">
        <v>15.17</v>
      </c>
    </row>
    <row r="152" spans="1:4" ht="15" thickBot="1">
      <c r="A152" s="2">
        <v>1.0611200000000001</v>
      </c>
      <c r="B152" s="2">
        <v>15</v>
      </c>
      <c r="C152" s="2">
        <v>15.89</v>
      </c>
      <c r="D152" s="2">
        <v>15.28</v>
      </c>
    </row>
    <row r="153" spans="1:4" ht="15" thickBot="1">
      <c r="A153" s="2">
        <v>1.0615399999999999</v>
      </c>
      <c r="B153" s="2">
        <v>15.1</v>
      </c>
      <c r="C153" s="2">
        <v>16</v>
      </c>
      <c r="D153" s="2">
        <v>15.39</v>
      </c>
    </row>
    <row r="154" spans="1:4" ht="15" thickBot="1">
      <c r="A154" s="2">
        <v>1.0619700000000001</v>
      </c>
      <c r="B154" s="2">
        <v>15.2</v>
      </c>
      <c r="C154" s="2">
        <v>16.11</v>
      </c>
      <c r="D154" s="2">
        <v>15.49</v>
      </c>
    </row>
    <row r="155" spans="1:4" ht="15" thickBot="1">
      <c r="A155" s="2">
        <v>1.0624100000000001</v>
      </c>
      <c r="B155" s="2">
        <v>15.3</v>
      </c>
      <c r="C155" s="2">
        <v>16.22</v>
      </c>
      <c r="D155" s="2">
        <v>15.61</v>
      </c>
    </row>
    <row r="156" spans="1:4" ht="15" thickBot="1">
      <c r="A156" s="2">
        <v>1.06284</v>
      </c>
      <c r="B156" s="2">
        <v>15.4</v>
      </c>
      <c r="C156" s="2">
        <v>16.34</v>
      </c>
      <c r="D156" s="2">
        <v>15.72</v>
      </c>
    </row>
    <row r="157" spans="1:4" ht="15" thickBot="1">
      <c r="A157" s="2">
        <v>1.0632699999999999</v>
      </c>
      <c r="B157" s="2">
        <v>15.5</v>
      </c>
      <c r="C157" s="2">
        <v>16.45</v>
      </c>
      <c r="D157" s="2">
        <v>15.82</v>
      </c>
    </row>
    <row r="158" spans="1:4" ht="15" thickBot="1">
      <c r="A158" s="2">
        <v>1.0637000000000001</v>
      </c>
      <c r="B158" s="2">
        <v>15.6</v>
      </c>
      <c r="C158" s="2">
        <v>16.559999999999999</v>
      </c>
      <c r="D158" s="2">
        <v>15.94</v>
      </c>
    </row>
    <row r="159" spans="1:4" ht="15" thickBot="1">
      <c r="A159" s="2">
        <v>1.06413</v>
      </c>
      <c r="B159" s="2">
        <v>15.7</v>
      </c>
      <c r="C159" s="2">
        <v>16.68</v>
      </c>
      <c r="D159" s="2">
        <v>16.04</v>
      </c>
    </row>
    <row r="160" spans="1:4" ht="15" thickBot="1">
      <c r="A160" s="2">
        <v>1.06456</v>
      </c>
      <c r="B160" s="2">
        <v>15.8</v>
      </c>
      <c r="C160" s="2">
        <v>16.79</v>
      </c>
      <c r="D160" s="2">
        <v>16.149999999999999</v>
      </c>
    </row>
    <row r="161" spans="1:4" ht="15" thickBot="1">
      <c r="A161" s="2">
        <v>1.0649900000000001</v>
      </c>
      <c r="B161" s="2">
        <v>15.9</v>
      </c>
      <c r="C161" s="2">
        <v>16.899999999999999</v>
      </c>
      <c r="D161" s="2">
        <v>16.260000000000002</v>
      </c>
    </row>
    <row r="162" spans="1:4" ht="15" thickBot="1">
      <c r="A162" s="2">
        <v>1.06542</v>
      </c>
      <c r="B162" s="2">
        <v>16</v>
      </c>
      <c r="C162" s="2">
        <v>17.02</v>
      </c>
      <c r="D162" s="2">
        <v>16.37</v>
      </c>
    </row>
    <row r="163" spans="1:4" ht="15" thickBot="1">
      <c r="A163" s="2">
        <v>1.06586</v>
      </c>
      <c r="B163" s="2">
        <v>16.100000000000001</v>
      </c>
      <c r="C163" s="2">
        <v>17.13</v>
      </c>
      <c r="D163" s="2">
        <v>16.47</v>
      </c>
    </row>
    <row r="164" spans="1:4" ht="15" thickBot="1">
      <c r="A164" s="2">
        <v>1.06629</v>
      </c>
      <c r="B164" s="2">
        <v>16.2</v>
      </c>
      <c r="C164" s="2">
        <v>17.239999999999998</v>
      </c>
      <c r="D164" s="2">
        <v>16.59</v>
      </c>
    </row>
    <row r="165" spans="1:4" ht="15" thickBot="1">
      <c r="A165" s="2">
        <v>1.06673</v>
      </c>
      <c r="B165" s="2">
        <v>16.3</v>
      </c>
      <c r="C165" s="2">
        <v>17.36</v>
      </c>
      <c r="D165" s="2">
        <v>16.690000000000001</v>
      </c>
    </row>
    <row r="166" spans="1:4" ht="15" thickBot="1">
      <c r="A166" s="2">
        <v>1.0671600000000001</v>
      </c>
      <c r="B166" s="2">
        <v>16.399999999999999</v>
      </c>
      <c r="C166" s="2">
        <v>17.47</v>
      </c>
      <c r="D166" s="2">
        <v>16.8</v>
      </c>
    </row>
    <row r="167" spans="1:4" ht="15" thickBot="1">
      <c r="A167" s="2">
        <v>1.06759</v>
      </c>
      <c r="B167" s="2">
        <v>16.5</v>
      </c>
      <c r="C167" s="2">
        <v>17.579999999999998</v>
      </c>
      <c r="D167" s="2">
        <v>16.920000000000002</v>
      </c>
    </row>
    <row r="168" spans="1:4" ht="15" thickBot="1">
      <c r="A168" s="2">
        <v>1.06802</v>
      </c>
      <c r="B168" s="2">
        <v>16.600000000000001</v>
      </c>
      <c r="C168" s="2">
        <v>17.7</v>
      </c>
      <c r="D168" s="2">
        <v>17.02</v>
      </c>
    </row>
    <row r="169" spans="1:4" ht="15" thickBot="1">
      <c r="A169" s="2">
        <v>1.06846</v>
      </c>
      <c r="B169" s="2">
        <v>16.7</v>
      </c>
      <c r="C169" s="2">
        <v>17.809999999999999</v>
      </c>
      <c r="D169" s="2">
        <v>17.13</v>
      </c>
    </row>
    <row r="170" spans="1:4" ht="15" thickBot="1">
      <c r="A170" s="2">
        <v>1.0689</v>
      </c>
      <c r="B170" s="2">
        <v>16.8</v>
      </c>
      <c r="C170" s="2">
        <v>17.920000000000002</v>
      </c>
      <c r="D170" s="2">
        <v>17.239999999999998</v>
      </c>
    </row>
    <row r="171" spans="1:4" ht="15" thickBot="1">
      <c r="A171" s="2">
        <v>1.06934</v>
      </c>
      <c r="B171" s="2">
        <v>16.899999999999999</v>
      </c>
      <c r="C171" s="2">
        <v>18.04</v>
      </c>
      <c r="D171" s="2">
        <v>17.350000000000001</v>
      </c>
    </row>
    <row r="172" spans="1:4" ht="15" thickBot="1">
      <c r="A172" s="2">
        <v>1.0697700000000001</v>
      </c>
      <c r="B172" s="2">
        <v>17</v>
      </c>
      <c r="C172" s="2">
        <v>18.149999999999999</v>
      </c>
      <c r="D172" s="2">
        <v>17.46</v>
      </c>
    </row>
    <row r="173" spans="1:4" ht="15" thickBot="1">
      <c r="A173" s="2">
        <v>1.0702</v>
      </c>
      <c r="B173" s="2">
        <v>17.100000000000001</v>
      </c>
      <c r="C173" s="2">
        <v>18.27</v>
      </c>
      <c r="D173" s="2">
        <v>17.57</v>
      </c>
    </row>
    <row r="174" spans="1:4" ht="15" thickBot="1">
      <c r="A174" s="2">
        <v>1.07064</v>
      </c>
      <c r="B174" s="2">
        <v>17.2</v>
      </c>
      <c r="C174" s="2">
        <v>18.38</v>
      </c>
      <c r="D174" s="2">
        <v>17.68</v>
      </c>
    </row>
    <row r="175" spans="1:4" ht="15" thickBot="1">
      <c r="A175" s="2">
        <v>1.07107</v>
      </c>
      <c r="B175" s="2">
        <v>17.3</v>
      </c>
      <c r="C175" s="2">
        <v>18.5</v>
      </c>
      <c r="D175" s="2">
        <v>17.79</v>
      </c>
    </row>
    <row r="176" spans="1:4" ht="15" thickBot="1">
      <c r="A176" s="2">
        <v>1.07151</v>
      </c>
      <c r="B176" s="2">
        <v>17.399999999999999</v>
      </c>
      <c r="C176" s="2">
        <v>18.61</v>
      </c>
      <c r="D176" s="2">
        <v>17.899999999999999</v>
      </c>
    </row>
    <row r="177" spans="1:4" ht="15" thickBot="1">
      <c r="A177" s="2">
        <v>1.0719399999999999</v>
      </c>
      <c r="B177" s="2">
        <v>17.5</v>
      </c>
      <c r="C177" s="2">
        <v>18.72</v>
      </c>
      <c r="D177" s="2">
        <v>18.010000000000002</v>
      </c>
    </row>
    <row r="178" spans="1:4" ht="15" thickBot="1">
      <c r="A178" s="2">
        <v>1.07239</v>
      </c>
      <c r="B178" s="2">
        <v>17.600000000000001</v>
      </c>
      <c r="C178" s="2">
        <v>18.84</v>
      </c>
      <c r="D178" s="2">
        <v>18.12</v>
      </c>
    </row>
    <row r="179" spans="1:4" ht="15" thickBot="1">
      <c r="A179" s="2">
        <v>1.07283</v>
      </c>
      <c r="B179" s="2">
        <v>17.7</v>
      </c>
      <c r="C179" s="2">
        <v>18.95</v>
      </c>
      <c r="D179" s="2">
        <v>18.23</v>
      </c>
    </row>
    <row r="180" spans="1:4" ht="15" thickBot="1">
      <c r="A180" s="2">
        <v>1.0732600000000001</v>
      </c>
      <c r="B180" s="2">
        <v>17.8</v>
      </c>
      <c r="C180" s="2">
        <v>19.07</v>
      </c>
      <c r="D180" s="2">
        <v>18.34</v>
      </c>
    </row>
    <row r="181" spans="1:4" ht="15" thickBot="1">
      <c r="A181" s="2">
        <v>1.0737000000000001</v>
      </c>
      <c r="B181" s="2">
        <v>17.899999999999999</v>
      </c>
      <c r="C181" s="2">
        <v>19.18</v>
      </c>
      <c r="D181" s="2">
        <v>18.45</v>
      </c>
    </row>
    <row r="182" spans="1:4" ht="15" thickBot="1">
      <c r="A182" s="2">
        <v>1.0741400000000001</v>
      </c>
      <c r="B182" s="2">
        <v>18</v>
      </c>
      <c r="C182" s="2">
        <v>19.3</v>
      </c>
      <c r="D182" s="2">
        <v>18.559999999999999</v>
      </c>
    </row>
    <row r="183" spans="1:4" ht="15" thickBot="1">
      <c r="A183" s="2">
        <v>1.0745800000000001</v>
      </c>
      <c r="B183" s="2">
        <v>18.100000000000001</v>
      </c>
      <c r="C183" s="2">
        <v>19.41</v>
      </c>
      <c r="D183" s="2">
        <v>18.670000000000002</v>
      </c>
    </row>
    <row r="184" spans="1:4" ht="15" thickBot="1">
      <c r="A184" s="2">
        <v>1.07501</v>
      </c>
      <c r="B184" s="2">
        <v>18.2</v>
      </c>
      <c r="C184" s="2">
        <v>19.53</v>
      </c>
      <c r="D184" s="2">
        <v>18.79</v>
      </c>
    </row>
    <row r="185" spans="1:4" ht="15" thickBot="1">
      <c r="A185" s="2">
        <v>1.07545</v>
      </c>
      <c r="B185" s="2">
        <v>18.3</v>
      </c>
      <c r="C185" s="2">
        <v>19.64</v>
      </c>
      <c r="D185" s="2">
        <v>18.89</v>
      </c>
    </row>
    <row r="186" spans="1:4" ht="15" thickBot="1">
      <c r="A186" s="2">
        <v>1.0759000000000001</v>
      </c>
      <c r="B186" s="2">
        <v>18.399999999999999</v>
      </c>
      <c r="C186" s="2">
        <v>19.760000000000002</v>
      </c>
      <c r="D186" s="2">
        <v>19.010000000000002</v>
      </c>
    </row>
    <row r="187" spans="1:4" ht="15" thickBot="1">
      <c r="A187" s="2">
        <v>1.0763400000000001</v>
      </c>
      <c r="B187" s="2">
        <v>18.5</v>
      </c>
      <c r="C187" s="2">
        <v>19.88</v>
      </c>
      <c r="D187" s="2">
        <v>19.11</v>
      </c>
    </row>
    <row r="188" spans="1:4" ht="15" thickBot="1">
      <c r="A188" s="2">
        <v>1.0767800000000001</v>
      </c>
      <c r="B188" s="2">
        <v>18.600000000000001</v>
      </c>
      <c r="C188" s="2">
        <v>19.989999999999998</v>
      </c>
      <c r="D188" s="2">
        <v>19.23</v>
      </c>
    </row>
    <row r="189" spans="1:4" ht="15" thickBot="1">
      <c r="A189" s="2">
        <v>1.0772200000000001</v>
      </c>
      <c r="B189" s="2">
        <v>18.7</v>
      </c>
      <c r="C189" s="2">
        <v>20.11</v>
      </c>
      <c r="D189" s="2">
        <v>19.34</v>
      </c>
    </row>
    <row r="190" spans="1:4" ht="15" thickBot="1">
      <c r="A190" s="2">
        <v>1.0776600000000001</v>
      </c>
      <c r="B190" s="2">
        <v>18.8</v>
      </c>
      <c r="C190" s="2">
        <v>20.22</v>
      </c>
      <c r="D190" s="2">
        <v>19.45</v>
      </c>
    </row>
    <row r="191" spans="1:4" ht="15" thickBot="1">
      <c r="A191" s="2">
        <v>1.0781000000000001</v>
      </c>
      <c r="B191" s="2">
        <v>18.899999999999999</v>
      </c>
      <c r="C191" s="2">
        <v>20.34</v>
      </c>
      <c r="D191" s="2">
        <v>19.57</v>
      </c>
    </row>
    <row r="192" spans="1:4" ht="15" thickBot="1">
      <c r="A192" s="2">
        <v>1.0785400000000001</v>
      </c>
      <c r="B192" s="2">
        <v>19</v>
      </c>
      <c r="C192" s="2">
        <v>20.45</v>
      </c>
      <c r="D192" s="2">
        <v>19.670000000000002</v>
      </c>
    </row>
    <row r="193" spans="1:4" ht="15" thickBot="1">
      <c r="A193" s="2">
        <v>1.0789899999999999</v>
      </c>
      <c r="B193" s="2">
        <v>19.100000000000001</v>
      </c>
      <c r="C193" s="2">
        <v>20.57</v>
      </c>
      <c r="D193" s="2">
        <v>19.79</v>
      </c>
    </row>
    <row r="194" spans="1:4" ht="15" thickBot="1">
      <c r="A194" s="2">
        <v>1.0794299999999999</v>
      </c>
      <c r="B194" s="2">
        <v>19.2</v>
      </c>
      <c r="C194" s="2">
        <v>20.69</v>
      </c>
      <c r="D194" s="2">
        <v>19.899999999999999</v>
      </c>
    </row>
    <row r="195" spans="1:4" ht="15" thickBot="1">
      <c r="A195" s="2">
        <v>1.0798700000000001</v>
      </c>
      <c r="B195" s="2">
        <v>19.3</v>
      </c>
      <c r="C195" s="2">
        <v>20.8</v>
      </c>
      <c r="D195" s="2">
        <v>20.010000000000002</v>
      </c>
    </row>
    <row r="196" spans="1:4" ht="15" thickBot="1">
      <c r="A196" s="2">
        <v>1.0803100000000001</v>
      </c>
      <c r="B196" s="2">
        <v>19.399999999999999</v>
      </c>
      <c r="C196" s="2">
        <v>20.92</v>
      </c>
      <c r="D196" s="2">
        <v>20.12</v>
      </c>
    </row>
    <row r="197" spans="1:4" ht="15" thickBot="1">
      <c r="A197" s="2">
        <v>1.0807500000000001</v>
      </c>
      <c r="B197" s="2">
        <v>19.5</v>
      </c>
      <c r="C197" s="2">
        <v>21.04</v>
      </c>
      <c r="D197" s="2">
        <v>20.23</v>
      </c>
    </row>
    <row r="198" spans="1:4" ht="15" thickBot="1">
      <c r="A198" s="2">
        <v>1.0811999999999999</v>
      </c>
      <c r="B198" s="2">
        <v>19.600000000000001</v>
      </c>
      <c r="C198" s="2">
        <v>21.15</v>
      </c>
      <c r="D198" s="2">
        <v>20.34</v>
      </c>
    </row>
    <row r="199" spans="1:4" ht="15" thickBot="1">
      <c r="A199" s="2">
        <v>1.0816399999999999</v>
      </c>
      <c r="B199" s="2">
        <v>19.7</v>
      </c>
      <c r="C199" s="2">
        <v>21.27</v>
      </c>
      <c r="D199" s="2">
        <v>20.46</v>
      </c>
    </row>
    <row r="200" spans="1:4" ht="15" thickBot="1">
      <c r="A200" s="2">
        <v>1.0820799999999999</v>
      </c>
      <c r="B200" s="2">
        <v>19.8</v>
      </c>
      <c r="C200" s="2">
        <v>21.39</v>
      </c>
      <c r="D200" s="2">
        <v>20.57</v>
      </c>
    </row>
    <row r="201" spans="1:4" ht="15" thickBot="1">
      <c r="A201" s="2">
        <v>1.0825400000000001</v>
      </c>
      <c r="B201" s="2">
        <v>19.899999999999999</v>
      </c>
      <c r="C201" s="2">
        <v>21.5</v>
      </c>
      <c r="D201" s="2">
        <v>20.68</v>
      </c>
    </row>
  </sheetData>
  <sheetProtection algorithmName="SHA-512" hashValue="xRnPBMFwMzTHacKtz/VzwVhNQgnF6r71L0TyOW7OrGpeuprVAb7OqVSi0OcHb021HkicjgCVFDCnebKHO9Bg7A==" saltValue="foWwVkMJZXpkKsnxtkKQzg==" spinCount="100000" sheet="1" objects="1" scenarios="1" selectLockedCells="1" selectUnlockedCells="1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2B3AB-E719-42C5-A9B6-25D5D30BE531}">
  <sheetPr>
    <tabColor rgb="FFFF8B8B"/>
  </sheetPr>
  <dimension ref="A1:X27"/>
  <sheetViews>
    <sheetView workbookViewId="0">
      <selection activeCell="D5" sqref="D5"/>
    </sheetView>
  </sheetViews>
  <sheetFormatPr baseColWidth="10" defaultRowHeight="14.4"/>
  <cols>
    <col min="1" max="1" width="7.88671875" style="57" bestFit="1" customWidth="1"/>
    <col min="2" max="16384" width="11.5546875" style="57"/>
  </cols>
  <sheetData>
    <row r="1" spans="1:24">
      <c r="A1" s="56"/>
      <c r="B1" s="58">
        <v>1.03</v>
      </c>
      <c r="C1" s="58">
        <v>1.04</v>
      </c>
      <c r="D1" s="58">
        <v>1.05</v>
      </c>
      <c r="E1" s="58">
        <v>1.06</v>
      </c>
      <c r="F1" s="58">
        <v>1.07</v>
      </c>
      <c r="G1" s="58">
        <v>1.08</v>
      </c>
      <c r="H1" s="58">
        <v>1.0900000000000001</v>
      </c>
      <c r="I1" s="58">
        <v>1.1000000000000001</v>
      </c>
      <c r="J1" s="58">
        <v>1.1100000000000001</v>
      </c>
      <c r="K1" s="58">
        <v>1.1200000000000001</v>
      </c>
      <c r="L1" s="58">
        <v>1.1300000000000001</v>
      </c>
    </row>
    <row r="2" spans="1:24">
      <c r="A2" s="56" t="s">
        <v>83</v>
      </c>
    </row>
    <row r="3" spans="1:24">
      <c r="A3" s="56">
        <v>0</v>
      </c>
      <c r="B3" s="59">
        <v>0</v>
      </c>
      <c r="C3" s="59">
        <v>0</v>
      </c>
      <c r="D3" s="59">
        <v>0</v>
      </c>
      <c r="E3" s="59">
        <v>0</v>
      </c>
      <c r="F3" s="59">
        <v>0</v>
      </c>
      <c r="G3" s="59">
        <v>0</v>
      </c>
      <c r="H3" s="59">
        <v>0</v>
      </c>
      <c r="I3" s="59">
        <v>0</v>
      </c>
      <c r="J3" s="59">
        <v>0</v>
      </c>
      <c r="K3" s="59">
        <v>0</v>
      </c>
      <c r="L3" s="59">
        <v>0</v>
      </c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</row>
    <row r="4" spans="1:24">
      <c r="A4" s="56">
        <v>3</v>
      </c>
      <c r="B4" s="59">
        <v>3.4000000000000002E-2</v>
      </c>
      <c r="C4" s="59">
        <v>3.1E-2</v>
      </c>
      <c r="D4" s="59">
        <v>2.9000000000000001E-2</v>
      </c>
      <c r="E4" s="59">
        <v>2.5999999999999999E-2</v>
      </c>
      <c r="F4" s="59">
        <v>2.4E-2</v>
      </c>
      <c r="G4" s="59">
        <v>2.1999999999999999E-2</v>
      </c>
      <c r="H4" s="59">
        <v>0.02</v>
      </c>
      <c r="I4" s="59">
        <v>1.7999999999999999E-2</v>
      </c>
      <c r="J4" s="59">
        <v>1.7000000000000001E-2</v>
      </c>
      <c r="K4" s="59">
        <v>1.4999999999999999E-2</v>
      </c>
      <c r="L4" s="59">
        <v>1.4E-2</v>
      </c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</row>
    <row r="5" spans="1:24">
      <c r="A5" s="56">
        <v>6</v>
      </c>
      <c r="B5" s="59">
        <v>6.5000000000000002E-2</v>
      </c>
      <c r="C5" s="59">
        <v>5.8999999999999997E-2</v>
      </c>
      <c r="D5" s="59">
        <v>5.3999999999999999E-2</v>
      </c>
      <c r="E5" s="59">
        <v>4.9000000000000002E-2</v>
      </c>
      <c r="F5" s="59">
        <v>4.4999999999999998E-2</v>
      </c>
      <c r="G5" s="59">
        <v>4.1000000000000002E-2</v>
      </c>
      <c r="H5" s="59">
        <v>3.7999999999999999E-2</v>
      </c>
      <c r="I5" s="59">
        <v>3.5000000000000003E-2</v>
      </c>
      <c r="J5" s="59">
        <v>3.2000000000000001E-2</v>
      </c>
      <c r="K5" s="59">
        <v>2.9000000000000001E-2</v>
      </c>
      <c r="L5" s="59">
        <v>2.5999999999999999E-2</v>
      </c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</row>
    <row r="6" spans="1:24">
      <c r="A6" s="56">
        <v>9</v>
      </c>
      <c r="B6" s="59">
        <v>9.1999999999999998E-2</v>
      </c>
      <c r="C6" s="59">
        <v>8.4000000000000005E-2</v>
      </c>
      <c r="D6" s="59">
        <v>7.6999999999999999E-2</v>
      </c>
      <c r="E6" s="59">
        <v>7.0000000000000007E-2</v>
      </c>
      <c r="F6" s="59">
        <v>6.4000000000000001E-2</v>
      </c>
      <c r="G6" s="59">
        <v>5.8999999999999997E-2</v>
      </c>
      <c r="H6" s="59">
        <v>5.3999999999999999E-2</v>
      </c>
      <c r="I6" s="59">
        <v>4.9000000000000002E-2</v>
      </c>
      <c r="J6" s="59">
        <v>4.4999999999999998E-2</v>
      </c>
      <c r="K6" s="59">
        <v>4.1000000000000002E-2</v>
      </c>
      <c r="L6" s="59">
        <v>3.6999999999999998E-2</v>
      </c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</row>
    <row r="7" spans="1:24">
      <c r="A7" s="56">
        <v>12</v>
      </c>
      <c r="B7" s="59">
        <v>0.11600000000000001</v>
      </c>
      <c r="C7" s="59">
        <v>0.106</v>
      </c>
      <c r="D7" s="59">
        <v>9.7000000000000003E-2</v>
      </c>
      <c r="E7" s="59">
        <v>8.7999999999999995E-2</v>
      </c>
      <c r="F7" s="59">
        <v>8.1000000000000003E-2</v>
      </c>
      <c r="G7" s="59">
        <v>7.3999999999999996E-2</v>
      </c>
      <c r="H7" s="59">
        <v>6.8000000000000005E-2</v>
      </c>
      <c r="I7" s="59">
        <v>6.2E-2</v>
      </c>
      <c r="J7" s="59">
        <v>5.6000000000000001E-2</v>
      </c>
      <c r="K7" s="59">
        <v>5.1999999999999998E-2</v>
      </c>
      <c r="L7" s="59">
        <v>4.7E-2</v>
      </c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</row>
    <row r="8" spans="1:24">
      <c r="A8" s="56">
        <v>15</v>
      </c>
      <c r="B8" s="59">
        <v>0.13700000000000001</v>
      </c>
      <c r="C8" s="59">
        <v>0.125</v>
      </c>
      <c r="D8" s="59">
        <v>0.114</v>
      </c>
      <c r="E8" s="59">
        <v>0.105</v>
      </c>
      <c r="F8" s="59">
        <v>9.6000000000000002E-2</v>
      </c>
      <c r="G8" s="59">
        <v>8.6999999999999994E-2</v>
      </c>
      <c r="H8" s="59">
        <v>0.08</v>
      </c>
      <c r="I8" s="59">
        <v>7.2999999999999995E-2</v>
      </c>
      <c r="J8" s="59">
        <v>6.7000000000000004E-2</v>
      </c>
      <c r="K8" s="59">
        <v>6.0999999999999999E-2</v>
      </c>
      <c r="L8" s="59">
        <v>5.6000000000000001E-2</v>
      </c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</row>
    <row r="9" spans="1:24">
      <c r="A9" s="56">
        <v>18</v>
      </c>
      <c r="B9" s="59">
        <v>0.156</v>
      </c>
      <c r="C9" s="59">
        <v>0.14199999999999999</v>
      </c>
      <c r="D9" s="59">
        <v>0.13</v>
      </c>
      <c r="E9" s="59">
        <v>0.11899999999999999</v>
      </c>
      <c r="F9" s="59">
        <v>0.109</v>
      </c>
      <c r="G9" s="59">
        <v>9.9000000000000005E-2</v>
      </c>
      <c r="H9" s="59">
        <v>9.0999999999999998E-2</v>
      </c>
      <c r="I9" s="59">
        <v>8.3000000000000004E-2</v>
      </c>
      <c r="J9" s="59">
        <v>7.5999999999999998E-2</v>
      </c>
      <c r="K9" s="59">
        <v>6.9000000000000006E-2</v>
      </c>
      <c r="L9" s="59">
        <v>6.3E-2</v>
      </c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</row>
    <row r="10" spans="1:24">
      <c r="A10" s="56">
        <v>21</v>
      </c>
      <c r="B10" s="59">
        <v>0.17299999999999999</v>
      </c>
      <c r="C10" s="59">
        <v>0.158</v>
      </c>
      <c r="D10" s="59">
        <v>0.14399999999999999</v>
      </c>
      <c r="E10" s="59">
        <v>0.13200000000000001</v>
      </c>
      <c r="F10" s="59">
        <v>0.12</v>
      </c>
      <c r="G10" s="59">
        <v>0.11</v>
      </c>
      <c r="H10" s="59">
        <v>0.10100000000000001</v>
      </c>
      <c r="I10" s="59">
        <v>9.1999999999999998E-2</v>
      </c>
      <c r="J10" s="59">
        <v>8.4000000000000005E-2</v>
      </c>
      <c r="K10" s="59">
        <v>7.6999999999999999E-2</v>
      </c>
      <c r="L10" s="59">
        <v>7.0000000000000007E-2</v>
      </c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</row>
    <row r="11" spans="1:24">
      <c r="A11" s="56">
        <v>24</v>
      </c>
      <c r="B11" s="59">
        <v>0.187</v>
      </c>
      <c r="C11" s="59">
        <v>0.17100000000000001</v>
      </c>
      <c r="D11" s="59">
        <v>0.157</v>
      </c>
      <c r="E11" s="59">
        <v>0.14299999999999999</v>
      </c>
      <c r="F11" s="59">
        <v>0.13100000000000001</v>
      </c>
      <c r="G11" s="59">
        <v>0.12</v>
      </c>
      <c r="H11" s="59">
        <v>0.109</v>
      </c>
      <c r="I11" s="59">
        <v>0.1</v>
      </c>
      <c r="J11" s="59">
        <v>9.0999999999999998E-2</v>
      </c>
      <c r="K11" s="59">
        <v>8.3000000000000004E-2</v>
      </c>
      <c r="L11" s="59">
        <v>7.5999999999999998E-2</v>
      </c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</row>
    <row r="12" spans="1:24">
      <c r="A12" s="56">
        <v>27</v>
      </c>
      <c r="B12" s="59">
        <v>0.20100000000000001</v>
      </c>
      <c r="C12" s="59">
        <v>0.183</v>
      </c>
      <c r="D12" s="59">
        <v>0.16800000000000001</v>
      </c>
      <c r="E12" s="59">
        <v>0.153</v>
      </c>
      <c r="F12" s="59">
        <v>0.14000000000000001</v>
      </c>
      <c r="G12" s="59">
        <v>0.128</v>
      </c>
      <c r="H12" s="59">
        <v>0.11700000000000001</v>
      </c>
      <c r="I12" s="59">
        <v>0.107</v>
      </c>
      <c r="J12" s="59">
        <v>9.8000000000000004E-2</v>
      </c>
      <c r="K12" s="59">
        <v>8.8999999999999996E-2</v>
      </c>
      <c r="L12" s="59">
        <v>8.2000000000000003E-2</v>
      </c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</row>
    <row r="13" spans="1:24">
      <c r="A13" s="56">
        <v>30</v>
      </c>
      <c r="B13" s="59">
        <v>0.21199999999999999</v>
      </c>
      <c r="C13" s="59">
        <v>0.19400000000000001</v>
      </c>
      <c r="D13" s="59">
        <v>0.17699999999999999</v>
      </c>
      <c r="E13" s="59">
        <v>0.16200000000000001</v>
      </c>
      <c r="F13" s="59">
        <v>0.14799999999999999</v>
      </c>
      <c r="G13" s="59">
        <v>0.13500000000000001</v>
      </c>
      <c r="H13" s="59">
        <v>0.124</v>
      </c>
      <c r="I13" s="59">
        <v>0.113</v>
      </c>
      <c r="J13" s="59">
        <v>0.10299999999999999</v>
      </c>
      <c r="K13" s="59">
        <v>9.4E-2</v>
      </c>
      <c r="L13" s="59">
        <v>8.5999999999999993E-2</v>
      </c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</row>
    <row r="14" spans="1:24">
      <c r="A14" s="56">
        <v>33</v>
      </c>
      <c r="B14" s="59">
        <v>0.223</v>
      </c>
      <c r="C14" s="59">
        <v>0.20300000000000001</v>
      </c>
      <c r="D14" s="59">
        <v>0.186</v>
      </c>
      <c r="E14" s="59">
        <v>0.17</v>
      </c>
      <c r="F14" s="59">
        <v>0.155</v>
      </c>
      <c r="G14" s="59">
        <v>0.14199999999999999</v>
      </c>
      <c r="H14" s="59">
        <v>0.13</v>
      </c>
      <c r="I14" s="59">
        <v>0.11899999999999999</v>
      </c>
      <c r="J14" s="59">
        <v>0.108</v>
      </c>
      <c r="K14" s="59">
        <v>9.9000000000000005E-2</v>
      </c>
      <c r="L14" s="59">
        <v>9.0999999999999998E-2</v>
      </c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</row>
    <row r="15" spans="1:24">
      <c r="A15" s="56">
        <v>36</v>
      </c>
      <c r="B15" s="59">
        <v>0.23200000000000001</v>
      </c>
      <c r="C15" s="59">
        <v>0.21199999999999999</v>
      </c>
      <c r="D15" s="59">
        <v>0.19400000000000001</v>
      </c>
      <c r="E15" s="59">
        <v>0.17699999999999999</v>
      </c>
      <c r="F15" s="59">
        <v>0.16200000000000001</v>
      </c>
      <c r="G15" s="59">
        <v>0.14799999999999999</v>
      </c>
      <c r="H15" s="59">
        <v>0.13500000000000001</v>
      </c>
      <c r="I15" s="59">
        <v>0.124</v>
      </c>
      <c r="J15" s="59">
        <v>0.113</v>
      </c>
      <c r="K15" s="59">
        <v>0.10299999999999999</v>
      </c>
      <c r="L15" s="59">
        <v>9.4E-2</v>
      </c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</row>
    <row r="16" spans="1:24">
      <c r="A16" s="56">
        <v>39</v>
      </c>
      <c r="B16" s="59">
        <v>0.24</v>
      </c>
      <c r="C16" s="59">
        <v>0.219</v>
      </c>
      <c r="D16" s="59">
        <v>0.2</v>
      </c>
      <c r="E16" s="59">
        <v>0.183</v>
      </c>
      <c r="F16" s="59">
        <v>0.16700000000000001</v>
      </c>
      <c r="G16" s="59">
        <v>0.153</v>
      </c>
      <c r="H16" s="59">
        <v>0.14000000000000001</v>
      </c>
      <c r="I16" s="59">
        <v>0.128</v>
      </c>
      <c r="J16" s="59">
        <v>0.11700000000000001</v>
      </c>
      <c r="K16" s="59">
        <v>0.107</v>
      </c>
      <c r="L16" s="59">
        <v>9.8000000000000004E-2</v>
      </c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</row>
    <row r="17" spans="1:24">
      <c r="A17" s="56">
        <v>42</v>
      </c>
      <c r="B17" s="59">
        <v>0.247</v>
      </c>
      <c r="C17" s="59">
        <v>0.22600000000000001</v>
      </c>
      <c r="D17" s="59">
        <v>0.20599999999999999</v>
      </c>
      <c r="E17" s="59">
        <v>0.189</v>
      </c>
      <c r="F17" s="59">
        <v>0.17199999999999999</v>
      </c>
      <c r="G17" s="59">
        <v>0.158</v>
      </c>
      <c r="H17" s="59">
        <v>0.14399999999999999</v>
      </c>
      <c r="I17" s="59">
        <v>0.13200000000000001</v>
      </c>
      <c r="J17" s="59">
        <v>0.12</v>
      </c>
      <c r="K17" s="59">
        <v>0.11</v>
      </c>
      <c r="L17" s="59">
        <v>0.10100000000000001</v>
      </c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</row>
    <row r="18" spans="1:24">
      <c r="A18" s="56">
        <v>45</v>
      </c>
      <c r="B18" s="59">
        <v>0.253</v>
      </c>
      <c r="C18" s="59">
        <v>0.23200000000000001</v>
      </c>
      <c r="D18" s="59">
        <v>0.21199999999999999</v>
      </c>
      <c r="E18" s="59">
        <v>0.19400000000000001</v>
      </c>
      <c r="F18" s="59">
        <v>0.17699999999999999</v>
      </c>
      <c r="G18" s="59">
        <v>0.16200000000000001</v>
      </c>
      <c r="H18" s="59">
        <v>0.14799999999999999</v>
      </c>
      <c r="I18" s="59">
        <v>0.13500000000000001</v>
      </c>
      <c r="J18" s="59">
        <v>0.123</v>
      </c>
      <c r="K18" s="59">
        <v>0.113</v>
      </c>
      <c r="L18" s="59">
        <v>0.10299999999999999</v>
      </c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</row>
    <row r="19" spans="1:24">
      <c r="A19" s="56">
        <v>48</v>
      </c>
      <c r="B19" s="59">
        <v>0.25900000000000001</v>
      </c>
      <c r="C19" s="59">
        <v>0.23699999999999999</v>
      </c>
      <c r="D19" s="59">
        <v>0.216</v>
      </c>
      <c r="E19" s="59">
        <v>0.19800000000000001</v>
      </c>
      <c r="F19" s="59">
        <v>0.18099999999999999</v>
      </c>
      <c r="G19" s="59">
        <v>0.16500000000000001</v>
      </c>
      <c r="H19" s="59">
        <v>0.151</v>
      </c>
      <c r="I19" s="59">
        <v>0.13800000000000001</v>
      </c>
      <c r="J19" s="59">
        <v>0.126</v>
      </c>
      <c r="K19" s="59">
        <v>0.115</v>
      </c>
      <c r="L19" s="59">
        <v>0.105</v>
      </c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</row>
    <row r="20" spans="1:24">
      <c r="A20" s="56">
        <v>51</v>
      </c>
      <c r="B20" s="59">
        <v>0.26400000000000001</v>
      </c>
      <c r="C20" s="59">
        <v>0.24099999999999999</v>
      </c>
      <c r="D20" s="59">
        <v>0.221</v>
      </c>
      <c r="E20" s="59">
        <v>0.20200000000000001</v>
      </c>
      <c r="F20" s="59">
        <v>0.184</v>
      </c>
      <c r="G20" s="59">
        <v>0.16900000000000001</v>
      </c>
      <c r="H20" s="59">
        <v>0.154</v>
      </c>
      <c r="I20" s="59">
        <v>0.14099999999999999</v>
      </c>
      <c r="J20" s="59">
        <v>0.129</v>
      </c>
      <c r="K20" s="59">
        <v>0.11799999999999999</v>
      </c>
      <c r="L20" s="59">
        <v>0.108</v>
      </c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</row>
    <row r="21" spans="1:24">
      <c r="A21" s="56">
        <v>54</v>
      </c>
      <c r="B21" s="59">
        <v>0.26900000000000002</v>
      </c>
      <c r="C21" s="59">
        <v>0.246</v>
      </c>
      <c r="D21" s="59">
        <v>0.224</v>
      </c>
      <c r="E21" s="59">
        <v>0.20499999999999999</v>
      </c>
      <c r="F21" s="59">
        <v>0.188</v>
      </c>
      <c r="G21" s="59">
        <v>0.17100000000000001</v>
      </c>
      <c r="H21" s="59">
        <v>0.157</v>
      </c>
      <c r="I21" s="59">
        <v>0.14299999999999999</v>
      </c>
      <c r="J21" s="59">
        <v>0.13100000000000001</v>
      </c>
      <c r="K21" s="59">
        <v>0.12</v>
      </c>
      <c r="L21" s="59">
        <v>0.109</v>
      </c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</row>
    <row r="22" spans="1:24">
      <c r="A22" s="56">
        <v>57</v>
      </c>
      <c r="B22" s="59">
        <v>0.27300000000000002</v>
      </c>
      <c r="C22" s="59">
        <v>0.249</v>
      </c>
      <c r="D22" s="59">
        <v>0.22800000000000001</v>
      </c>
      <c r="E22" s="59">
        <v>0.20799999999999999</v>
      </c>
      <c r="F22" s="59">
        <v>0.19</v>
      </c>
      <c r="G22" s="59">
        <v>0.17399999999999999</v>
      </c>
      <c r="H22" s="59">
        <v>0.159</v>
      </c>
      <c r="I22" s="59">
        <v>0.14499999999999999</v>
      </c>
      <c r="J22" s="59">
        <v>0.13300000000000001</v>
      </c>
      <c r="K22" s="59">
        <v>0.121</v>
      </c>
      <c r="L22" s="59">
        <v>0.111</v>
      </c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</row>
    <row r="23" spans="1:24">
      <c r="A23" s="56">
        <v>60</v>
      </c>
      <c r="B23" s="59">
        <v>0.27600000000000002</v>
      </c>
      <c r="C23" s="59">
        <v>0.252</v>
      </c>
      <c r="D23" s="59">
        <v>0.23100000000000001</v>
      </c>
      <c r="E23" s="59">
        <v>0.21099999999999999</v>
      </c>
      <c r="F23" s="59">
        <v>0.193</v>
      </c>
      <c r="G23" s="59">
        <v>0.17599999999999999</v>
      </c>
      <c r="H23" s="59">
        <v>0.161</v>
      </c>
      <c r="I23" s="59">
        <v>0.14699999999999999</v>
      </c>
      <c r="J23" s="59">
        <v>0.13500000000000001</v>
      </c>
      <c r="K23" s="59">
        <v>0.123</v>
      </c>
      <c r="L23" s="59">
        <v>0.112</v>
      </c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</row>
    <row r="24" spans="1:24">
      <c r="A24" s="56">
        <v>70</v>
      </c>
      <c r="B24" s="59">
        <v>0.28499999999999998</v>
      </c>
      <c r="C24" s="59">
        <v>0.26100000000000001</v>
      </c>
      <c r="D24" s="59">
        <v>0.23799999999999999</v>
      </c>
      <c r="E24" s="59">
        <v>0.218</v>
      </c>
      <c r="F24" s="59">
        <v>0.19900000000000001</v>
      </c>
      <c r="G24" s="59">
        <v>0.182</v>
      </c>
      <c r="H24" s="59">
        <v>0.16600000000000001</v>
      </c>
      <c r="I24" s="59">
        <v>0.152</v>
      </c>
      <c r="J24" s="59">
        <v>0.13900000000000001</v>
      </c>
      <c r="K24" s="59">
        <v>0.127</v>
      </c>
      <c r="L24" s="59">
        <v>0.11600000000000001</v>
      </c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</row>
    <row r="25" spans="1:24">
      <c r="A25" s="56">
        <v>80</v>
      </c>
      <c r="B25" s="59">
        <v>0.29099999999999998</v>
      </c>
      <c r="C25" s="59">
        <v>0.26600000000000001</v>
      </c>
      <c r="D25" s="59">
        <v>0.24299999999999999</v>
      </c>
      <c r="E25" s="59">
        <v>0.222</v>
      </c>
      <c r="F25" s="59">
        <v>0.20300000000000001</v>
      </c>
      <c r="G25" s="59">
        <v>0.186</v>
      </c>
      <c r="H25" s="59">
        <v>0.17</v>
      </c>
      <c r="I25" s="59">
        <v>0.155</v>
      </c>
      <c r="J25" s="59">
        <v>0.14199999999999999</v>
      </c>
      <c r="K25" s="59">
        <v>0.13</v>
      </c>
      <c r="L25" s="59">
        <v>0.11899999999999999</v>
      </c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</row>
    <row r="26" spans="1:24">
      <c r="A26" s="56">
        <v>90</v>
      </c>
      <c r="B26" s="59">
        <v>0.29499999999999998</v>
      </c>
      <c r="C26" s="59">
        <v>0.27</v>
      </c>
      <c r="D26" s="59">
        <v>0.247</v>
      </c>
      <c r="E26" s="59">
        <v>0.22600000000000001</v>
      </c>
      <c r="F26" s="59">
        <v>0.20599999999999999</v>
      </c>
      <c r="G26" s="59">
        <v>0.188</v>
      </c>
      <c r="H26" s="59">
        <v>0.17199999999999999</v>
      </c>
      <c r="I26" s="59">
        <v>0.157</v>
      </c>
      <c r="J26" s="59">
        <v>0.14399999999999999</v>
      </c>
      <c r="K26" s="59">
        <v>0.13200000000000001</v>
      </c>
      <c r="L26" s="59">
        <v>0.12</v>
      </c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</row>
    <row r="27" spans="1:24">
      <c r="A27" s="56">
        <v>120</v>
      </c>
      <c r="B27" s="59">
        <v>0.30099999999999999</v>
      </c>
      <c r="C27" s="59">
        <v>0.27500000000000002</v>
      </c>
      <c r="D27" s="59">
        <v>0.252</v>
      </c>
      <c r="E27" s="59">
        <v>0.23</v>
      </c>
      <c r="F27" s="59">
        <v>0.21</v>
      </c>
      <c r="G27" s="59">
        <v>0.192</v>
      </c>
      <c r="H27" s="59">
        <v>0.17599999999999999</v>
      </c>
      <c r="I27" s="59">
        <v>0.161</v>
      </c>
      <c r="J27" s="59">
        <v>0.14699999999999999</v>
      </c>
      <c r="K27" s="59">
        <v>0.13400000000000001</v>
      </c>
      <c r="L27" s="59">
        <v>0.123</v>
      </c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</row>
  </sheetData>
  <sheetProtection algorithmName="SHA-512" hashValue="MouPUu0aVBgLYGimgm2ssqQ6T5iTPcmU93ghPxe3Waw4DUc49Hnkd0nkz+DeL+bOpMleEmKGOSNhmi5mykpBTw==" saltValue="n+k1FeA5MIQ8YATi4vycXw==" spinCount="100000" sheet="1" objects="1" scenarios="1" selectLockedCells="1" selectUnlockedCells="1"/>
  <pageMargins left="0.7" right="0.7" top="0.78740157499999996" bottom="0.78740157499999996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Protokoll</vt:lpstr>
      <vt:lpstr>Plato-Tabelle</vt:lpstr>
      <vt:lpstr>Tinseth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Andreas Meyer-Bender</dc:creator>
  <cp:lastModifiedBy>Dr. Andreas Meyer-Bender</cp:lastModifiedBy>
  <cp:lastPrinted>2023-02-19T18:01:19Z</cp:lastPrinted>
  <dcterms:created xsi:type="dcterms:W3CDTF">2023-02-16T17:22:53Z</dcterms:created>
  <dcterms:modified xsi:type="dcterms:W3CDTF">2023-02-19T18:08:19Z</dcterms:modified>
</cp:coreProperties>
</file>